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trlProps/ctrlProp1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\My Documents\FAX\NASTAVA\2020-21\TEP\Predavanja\6. predavanje\"/>
    </mc:Choice>
  </mc:AlternateContent>
  <xr:revisionPtr revIDLastSave="0" documentId="13_ncr:1_{B1E5DCCB-C9A1-4D63-ABBD-D9520407978D}" xr6:coauthVersionLast="46" xr6:coauthVersionMax="46" xr10:uidLastSave="{00000000-0000-0000-0000-000000000000}"/>
  <bookViews>
    <workbookView xWindow="-120" yWindow="-120" windowWidth="29040" windowHeight="15840" firstSheet="4" activeTab="7" xr2:uid="{00000000-000D-0000-FFFF-FFFF00000000}"/>
  </bookViews>
  <sheets>
    <sheet name="Sheet1" sheetId="1" state="hidden" r:id="rId1"/>
    <sheet name="1" sheetId="4" state="hidden" r:id="rId2"/>
    <sheet name="Sheet2" sheetId="2" state="hidden" r:id="rId3"/>
    <sheet name="Chart2" sheetId="6" state="hidden" r:id="rId4"/>
    <sheet name="Ploca s rupom" sheetId="5" r:id="rId5"/>
    <sheet name="Sheet3" sheetId="3" state="hidden" r:id="rId6"/>
    <sheet name="Klin" sheetId="7" r:id="rId7"/>
    <sheet name="Poluravnina" sheetId="10" r:id="rId8"/>
    <sheet name="Sheet4" sheetId="9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R4" i="3"/>
  <c r="R2" i="3" s="1"/>
  <c r="K2" i="3"/>
  <c r="G6" i="3"/>
  <c r="M6" i="3" s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" i="3"/>
  <c r="M5" i="3"/>
  <c r="F7" i="3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" i="3"/>
  <c r="F5" i="3"/>
  <c r="S33" i="3" s="1"/>
  <c r="S18" i="3" l="1"/>
  <c r="S14" i="3"/>
  <c r="S34" i="3"/>
  <c r="S30" i="3"/>
  <c r="S42" i="3"/>
  <c r="S26" i="3"/>
  <c r="S10" i="3"/>
  <c r="S38" i="3"/>
  <c r="S22" i="3"/>
  <c r="S6" i="3"/>
  <c r="S4" i="3"/>
  <c r="S41" i="3"/>
  <c r="S37" i="3"/>
  <c r="S29" i="3"/>
  <c r="S25" i="3"/>
  <c r="S21" i="3"/>
  <c r="S17" i="3"/>
  <c r="S13" i="3"/>
  <c r="S9" i="3"/>
  <c r="S5" i="3"/>
  <c r="S44" i="3"/>
  <c r="S40" i="3"/>
  <c r="S36" i="3"/>
  <c r="S32" i="3"/>
  <c r="S28" i="3"/>
  <c r="S24" i="3"/>
  <c r="S20" i="3"/>
  <c r="S16" i="3"/>
  <c r="S12" i="3"/>
  <c r="S8" i="3"/>
  <c r="S43" i="3"/>
  <c r="S39" i="3"/>
  <c r="S35" i="3"/>
  <c r="S31" i="3"/>
  <c r="S27" i="3"/>
  <c r="S23" i="3"/>
  <c r="S19" i="3"/>
  <c r="S15" i="3"/>
  <c r="S11" i="3"/>
  <c r="S7" i="3"/>
  <c r="R5" i="3"/>
  <c r="M54" i="3"/>
  <c r="M24" i="3"/>
  <c r="M16" i="3"/>
  <c r="M47" i="3"/>
  <c r="M43" i="3"/>
  <c r="M31" i="3"/>
  <c r="M27" i="3"/>
  <c r="M15" i="3"/>
  <c r="M11" i="3"/>
  <c r="M44" i="3"/>
  <c r="M36" i="3"/>
  <c r="M20" i="3"/>
  <c r="M12" i="3"/>
  <c r="M50" i="3"/>
  <c r="M42" i="3"/>
  <c r="M38" i="3"/>
  <c r="M34" i="3"/>
  <c r="M26" i="3"/>
  <c r="M22" i="3"/>
  <c r="M18" i="3"/>
  <c r="M10" i="3"/>
  <c r="M53" i="3"/>
  <c r="M49" i="3"/>
  <c r="M41" i="3"/>
  <c r="M37" i="3"/>
  <c r="M33" i="3"/>
  <c r="M25" i="3"/>
  <c r="M21" i="3"/>
  <c r="M17" i="3"/>
  <c r="M9" i="3"/>
  <c r="K6" i="3"/>
  <c r="K43" i="3"/>
  <c r="K35" i="3"/>
  <c r="K5" i="3"/>
  <c r="K39" i="3"/>
  <c r="K51" i="3"/>
  <c r="K19" i="3"/>
  <c r="K47" i="3"/>
  <c r="K15" i="3"/>
  <c r="K11" i="3"/>
  <c r="K7" i="3"/>
  <c r="K49" i="3"/>
  <c r="K45" i="3"/>
  <c r="K41" i="3"/>
  <c r="K33" i="3"/>
  <c r="K29" i="3"/>
  <c r="K25" i="3"/>
  <c r="K17" i="3"/>
  <c r="K13" i="3"/>
  <c r="K9" i="3"/>
  <c r="J6" i="3"/>
  <c r="K52" i="3"/>
  <c r="K48" i="3"/>
  <c r="K44" i="3"/>
  <c r="K36" i="3"/>
  <c r="K32" i="3"/>
  <c r="K28" i="3"/>
  <c r="K20" i="3"/>
  <c r="K16" i="3"/>
  <c r="K12" i="3"/>
  <c r="K54" i="3"/>
  <c r="K50" i="3"/>
  <c r="K46" i="3"/>
  <c r="K38" i="3"/>
  <c r="K34" i="3"/>
  <c r="K30" i="3"/>
  <c r="K22" i="3"/>
  <c r="K18" i="3"/>
  <c r="K14" i="3"/>
  <c r="J52" i="3"/>
  <c r="J48" i="3"/>
  <c r="J44" i="3"/>
  <c r="J36" i="3"/>
  <c r="J32" i="3"/>
  <c r="J28" i="3"/>
  <c r="J20" i="3"/>
  <c r="J16" i="3"/>
  <c r="J12" i="3"/>
  <c r="J53" i="3"/>
  <c r="J45" i="3"/>
  <c r="J33" i="3"/>
  <c r="J17" i="3"/>
  <c r="J13" i="3"/>
  <c r="J5" i="3"/>
  <c r="J47" i="3"/>
  <c r="J43" i="3"/>
  <c r="J39" i="3"/>
  <c r="J31" i="3"/>
  <c r="J27" i="3"/>
  <c r="J23" i="3"/>
  <c r="J15" i="3"/>
  <c r="J11" i="3"/>
  <c r="J7" i="3"/>
  <c r="J41" i="3"/>
  <c r="J37" i="3"/>
  <c r="J29" i="3"/>
  <c r="J9" i="3"/>
  <c r="J54" i="3"/>
  <c r="J50" i="3"/>
  <c r="J42" i="3"/>
  <c r="J38" i="3"/>
  <c r="J34" i="3"/>
  <c r="J26" i="3"/>
  <c r="J22" i="3"/>
  <c r="J18" i="3"/>
  <c r="J10" i="3"/>
  <c r="I5" i="3"/>
  <c r="N5" i="3" s="1"/>
  <c r="I6" i="3"/>
  <c r="N6" i="3" s="1"/>
  <c r="C8" i="2"/>
  <c r="S4" i="2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V24" i="2" s="1"/>
  <c r="T24" i="2" l="1"/>
  <c r="T20" i="2"/>
  <c r="T16" i="2"/>
  <c r="T12" i="2"/>
  <c r="T8" i="2"/>
  <c r="U8" i="2"/>
  <c r="U12" i="2"/>
  <c r="U16" i="2"/>
  <c r="U20" i="2"/>
  <c r="U24" i="2"/>
  <c r="V9" i="2"/>
  <c r="V13" i="2"/>
  <c r="V17" i="2"/>
  <c r="V21" i="2"/>
  <c r="W6" i="2"/>
  <c r="W10" i="2"/>
  <c r="W14" i="2"/>
  <c r="W18" i="2"/>
  <c r="W22" i="2"/>
  <c r="X7" i="2"/>
  <c r="X11" i="2"/>
  <c r="X15" i="2"/>
  <c r="X19" i="2"/>
  <c r="X23" i="2"/>
  <c r="Y8" i="2"/>
  <c r="Y12" i="2"/>
  <c r="Y16" i="2"/>
  <c r="Y20" i="2"/>
  <c r="Y24" i="2"/>
  <c r="T23" i="2"/>
  <c r="T19" i="2"/>
  <c r="T15" i="2"/>
  <c r="T11" i="2"/>
  <c r="T7" i="2"/>
  <c r="U9" i="2"/>
  <c r="U13" i="2"/>
  <c r="U17" i="2"/>
  <c r="U21" i="2"/>
  <c r="V6" i="2"/>
  <c r="V10" i="2"/>
  <c r="V14" i="2"/>
  <c r="V18" i="2"/>
  <c r="V22" i="2"/>
  <c r="W7" i="2"/>
  <c r="W11" i="2"/>
  <c r="W15" i="2"/>
  <c r="W19" i="2"/>
  <c r="W23" i="2"/>
  <c r="X8" i="2"/>
  <c r="X12" i="2"/>
  <c r="X16" i="2"/>
  <c r="X20" i="2"/>
  <c r="X24" i="2"/>
  <c r="Y9" i="2"/>
  <c r="Y13" i="2"/>
  <c r="Y17" i="2"/>
  <c r="Y21" i="2"/>
  <c r="T5" i="2"/>
  <c r="T22" i="2"/>
  <c r="T18" i="2"/>
  <c r="T14" i="2"/>
  <c r="T10" i="2"/>
  <c r="U6" i="2"/>
  <c r="U10" i="2"/>
  <c r="U14" i="2"/>
  <c r="U18" i="2"/>
  <c r="U22" i="2"/>
  <c r="V7" i="2"/>
  <c r="V11" i="2"/>
  <c r="V15" i="2"/>
  <c r="V19" i="2"/>
  <c r="V23" i="2"/>
  <c r="W8" i="2"/>
  <c r="W12" i="2"/>
  <c r="W16" i="2"/>
  <c r="W20" i="2"/>
  <c r="W24" i="2"/>
  <c r="X9" i="2"/>
  <c r="X13" i="2"/>
  <c r="X17" i="2"/>
  <c r="X21" i="2"/>
  <c r="Y6" i="2"/>
  <c r="Y10" i="2"/>
  <c r="Y14" i="2"/>
  <c r="Y18" i="2"/>
  <c r="Y22" i="2"/>
  <c r="T6" i="2"/>
  <c r="T21" i="2"/>
  <c r="T17" i="2"/>
  <c r="T13" i="2"/>
  <c r="T9" i="2"/>
  <c r="U7" i="2"/>
  <c r="U11" i="2"/>
  <c r="U15" i="2"/>
  <c r="U19" i="2"/>
  <c r="U23" i="2"/>
  <c r="V8" i="2"/>
  <c r="V12" i="2"/>
  <c r="V16" i="2"/>
  <c r="V20" i="2"/>
  <c r="W9" i="2"/>
  <c r="W13" i="2"/>
  <c r="W17" i="2"/>
  <c r="W21" i="2"/>
  <c r="X6" i="2"/>
  <c r="X10" i="2"/>
  <c r="X14" i="2"/>
  <c r="X18" i="2"/>
  <c r="X22" i="2"/>
  <c r="Y7" i="2"/>
  <c r="Y11" i="2"/>
  <c r="Y15" i="2"/>
  <c r="Y19" i="2"/>
  <c r="Y23" i="2"/>
  <c r="R6" i="3"/>
  <c r="M48" i="3"/>
  <c r="M52" i="3"/>
  <c r="M19" i="3"/>
  <c r="M35" i="3"/>
  <c r="M51" i="3"/>
  <c r="M32" i="3"/>
  <c r="I8" i="3"/>
  <c r="J14" i="3"/>
  <c r="J30" i="3"/>
  <c r="J46" i="3"/>
  <c r="J21" i="3"/>
  <c r="J49" i="3"/>
  <c r="J19" i="3"/>
  <c r="J35" i="3"/>
  <c r="J51" i="3"/>
  <c r="J25" i="3"/>
  <c r="J8" i="3"/>
  <c r="J24" i="3"/>
  <c r="J40" i="3"/>
  <c r="K10" i="3"/>
  <c r="K26" i="3"/>
  <c r="K42" i="3"/>
  <c r="K8" i="3"/>
  <c r="K24" i="3"/>
  <c r="K40" i="3"/>
  <c r="K21" i="3"/>
  <c r="K37" i="3"/>
  <c r="K53" i="3"/>
  <c r="K31" i="3"/>
  <c r="K23" i="3"/>
  <c r="K27" i="3"/>
  <c r="M13" i="3"/>
  <c r="M29" i="3"/>
  <c r="M45" i="3"/>
  <c r="M14" i="3"/>
  <c r="M30" i="3"/>
  <c r="M46" i="3"/>
  <c r="M28" i="3"/>
  <c r="M7" i="3"/>
  <c r="M23" i="3"/>
  <c r="M39" i="3"/>
  <c r="M8" i="3"/>
  <c r="M40" i="3"/>
  <c r="I7" i="3"/>
  <c r="I9" i="3"/>
  <c r="N9" i="3" s="1"/>
  <c r="C9" i="2"/>
  <c r="O5" i="2"/>
  <c r="G3" i="2"/>
  <c r="F4" i="2"/>
  <c r="F5" i="1"/>
  <c r="R7" i="3" l="1"/>
  <c r="N8" i="3"/>
  <c r="N7" i="3"/>
  <c r="I10" i="3"/>
  <c r="N10" i="3" s="1"/>
  <c r="F5" i="2"/>
  <c r="G5" i="2" s="1"/>
  <c r="G4" i="2"/>
  <c r="H4" i="2"/>
  <c r="F6" i="2"/>
  <c r="F7" i="2" s="1"/>
  <c r="H5" i="2"/>
  <c r="F6" i="1"/>
  <c r="R8" i="3" l="1"/>
  <c r="I11" i="3"/>
  <c r="N11" i="3" s="1"/>
  <c r="H6" i="2"/>
  <c r="G6" i="2"/>
  <c r="H7" i="2"/>
  <c r="G7" i="2"/>
  <c r="F8" i="2"/>
  <c r="F7" i="1"/>
  <c r="R9" i="3" l="1"/>
  <c r="I12" i="3"/>
  <c r="N12" i="3" s="1"/>
  <c r="H8" i="2"/>
  <c r="G8" i="2"/>
  <c r="F9" i="2"/>
  <c r="F8" i="1"/>
  <c r="R10" i="3" l="1"/>
  <c r="I13" i="3"/>
  <c r="N13" i="3" s="1"/>
  <c r="H9" i="2"/>
  <c r="G9" i="2"/>
  <c r="F10" i="2"/>
  <c r="F9" i="1"/>
  <c r="R11" i="3" l="1"/>
  <c r="I14" i="3"/>
  <c r="N14" i="3" s="1"/>
  <c r="H10" i="2"/>
  <c r="G10" i="2"/>
  <c r="F11" i="2"/>
  <c r="F10" i="1"/>
  <c r="R12" i="3" l="1"/>
  <c r="I15" i="3"/>
  <c r="N15" i="3" s="1"/>
  <c r="H11" i="2"/>
  <c r="G11" i="2"/>
  <c r="F12" i="2"/>
  <c r="F11" i="1"/>
  <c r="R13" i="3" l="1"/>
  <c r="I16" i="3"/>
  <c r="N16" i="3" s="1"/>
  <c r="H12" i="2"/>
  <c r="G12" i="2"/>
  <c r="F13" i="2"/>
  <c r="F12" i="1"/>
  <c r="R14" i="3" l="1"/>
  <c r="I17" i="3"/>
  <c r="N17" i="3" s="1"/>
  <c r="H13" i="2"/>
  <c r="G13" i="2"/>
  <c r="F14" i="2"/>
  <c r="F13" i="1"/>
  <c r="R15" i="3" l="1"/>
  <c r="I18" i="3"/>
  <c r="N18" i="3" s="1"/>
  <c r="H14" i="2"/>
  <c r="G14" i="2"/>
  <c r="F15" i="2"/>
  <c r="F14" i="1"/>
  <c r="R16" i="3" l="1"/>
  <c r="I19" i="3"/>
  <c r="N19" i="3" s="1"/>
  <c r="H15" i="2"/>
  <c r="G15" i="2"/>
  <c r="F16" i="2"/>
  <c r="F15" i="1"/>
  <c r="R17" i="3" l="1"/>
  <c r="I20" i="3"/>
  <c r="N20" i="3" s="1"/>
  <c r="H16" i="2"/>
  <c r="G16" i="2"/>
  <c r="F17" i="2"/>
  <c r="F16" i="1"/>
  <c r="R18" i="3" l="1"/>
  <c r="I21" i="3"/>
  <c r="N21" i="3" s="1"/>
  <c r="H17" i="2"/>
  <c r="G17" i="2"/>
  <c r="F18" i="2"/>
  <c r="F17" i="1"/>
  <c r="R19" i="3" l="1"/>
  <c r="I22" i="3"/>
  <c r="N22" i="3" s="1"/>
  <c r="H18" i="2"/>
  <c r="G18" i="2"/>
  <c r="F19" i="2"/>
  <c r="F18" i="1"/>
  <c r="R20" i="3" l="1"/>
  <c r="I23" i="3"/>
  <c r="N23" i="3" s="1"/>
  <c r="H19" i="2"/>
  <c r="G19" i="2"/>
  <c r="F20" i="2"/>
  <c r="F19" i="1"/>
  <c r="R21" i="3" l="1"/>
  <c r="I24" i="3"/>
  <c r="N24" i="3" s="1"/>
  <c r="H20" i="2"/>
  <c r="G20" i="2"/>
  <c r="F21" i="2"/>
  <c r="F20" i="1"/>
  <c r="R22" i="3" l="1"/>
  <c r="I25" i="3"/>
  <c r="N25" i="3" s="1"/>
  <c r="H21" i="2"/>
  <c r="G21" i="2"/>
  <c r="F22" i="2"/>
  <c r="F21" i="1"/>
  <c r="G22" i="2" l="1"/>
  <c r="F23" i="2"/>
  <c r="R23" i="3"/>
  <c r="I26" i="3"/>
  <c r="N26" i="3" s="1"/>
  <c r="H22" i="2"/>
  <c r="I3" i="2" s="1"/>
  <c r="F22" i="1"/>
  <c r="H23" i="2" l="1"/>
  <c r="G23" i="2"/>
  <c r="R24" i="3"/>
  <c r="I27" i="3"/>
  <c r="N27" i="3" s="1"/>
  <c r="C22" i="2"/>
  <c r="F23" i="1"/>
  <c r="R25" i="3" l="1"/>
  <c r="I28" i="3"/>
  <c r="N28" i="3" s="1"/>
  <c r="F24" i="1"/>
  <c r="R26" i="3" l="1"/>
  <c r="I29" i="3"/>
  <c r="N29" i="3" s="1"/>
  <c r="J4" i="2"/>
  <c r="K4" i="2" s="1"/>
  <c r="R27" i="3" l="1"/>
  <c r="I30" i="3"/>
  <c r="N30" i="3" s="1"/>
  <c r="J3" i="2"/>
  <c r="K3" i="2" s="1"/>
  <c r="R28" i="3" l="1"/>
  <c r="I31" i="3"/>
  <c r="N31" i="3" s="1"/>
  <c r="J6" i="2"/>
  <c r="K6" i="2" s="1"/>
  <c r="J5" i="2"/>
  <c r="K5" i="2" s="1"/>
  <c r="C42" i="2"/>
  <c r="C19" i="2"/>
  <c r="C9" i="1"/>
  <c r="G4" i="1"/>
  <c r="H4" i="1" l="1"/>
  <c r="K4" i="1"/>
  <c r="I4" i="1"/>
  <c r="R29" i="3"/>
  <c r="I32" i="3"/>
  <c r="N32" i="3" s="1"/>
  <c r="G5" i="1"/>
  <c r="G6" i="1"/>
  <c r="K6" i="1" l="1"/>
  <c r="I6" i="1"/>
  <c r="H5" i="1"/>
  <c r="K5" i="1"/>
  <c r="I5" i="1"/>
  <c r="R30" i="3"/>
  <c r="I33" i="3"/>
  <c r="N33" i="3" s="1"/>
  <c r="H6" i="1"/>
  <c r="G7" i="1"/>
  <c r="K7" i="1" l="1"/>
  <c r="I7" i="1"/>
  <c r="R31" i="3"/>
  <c r="I34" i="3"/>
  <c r="N34" i="3" s="1"/>
  <c r="G8" i="1"/>
  <c r="H7" i="1"/>
  <c r="K8" i="1" l="1"/>
  <c r="I8" i="1"/>
  <c r="R32" i="3"/>
  <c r="I35" i="3"/>
  <c r="N35" i="3" s="1"/>
  <c r="G9" i="1"/>
  <c r="H8" i="1"/>
  <c r="K9" i="1" l="1"/>
  <c r="I9" i="1"/>
  <c r="R33" i="3"/>
  <c r="I36" i="3"/>
  <c r="N36" i="3" s="1"/>
  <c r="G10" i="1"/>
  <c r="H9" i="1"/>
  <c r="K10" i="1" l="1"/>
  <c r="I10" i="1"/>
  <c r="R34" i="3"/>
  <c r="I37" i="3"/>
  <c r="N37" i="3" s="1"/>
  <c r="G11" i="1"/>
  <c r="H10" i="1"/>
  <c r="K11" i="1" l="1"/>
  <c r="I11" i="1"/>
  <c r="R35" i="3"/>
  <c r="I38" i="3"/>
  <c r="N38" i="3" s="1"/>
  <c r="G12" i="1"/>
  <c r="H11" i="1"/>
  <c r="K12" i="1" l="1"/>
  <c r="I12" i="1"/>
  <c r="R36" i="3"/>
  <c r="I39" i="3"/>
  <c r="N39" i="3" s="1"/>
  <c r="G13" i="1"/>
  <c r="H12" i="1"/>
  <c r="K13" i="1" l="1"/>
  <c r="I13" i="1"/>
  <c r="R37" i="3"/>
  <c r="I40" i="3"/>
  <c r="N40" i="3" s="1"/>
  <c r="G14" i="1"/>
  <c r="H13" i="1"/>
  <c r="K14" i="1" l="1"/>
  <c r="I14" i="1"/>
  <c r="R38" i="3"/>
  <c r="I41" i="3"/>
  <c r="N41" i="3" s="1"/>
  <c r="H14" i="1"/>
  <c r="G15" i="1"/>
  <c r="K15" i="1" l="1"/>
  <c r="I15" i="1"/>
  <c r="R39" i="3"/>
  <c r="I42" i="3"/>
  <c r="N42" i="3" s="1"/>
  <c r="H15" i="1"/>
  <c r="G16" i="1"/>
  <c r="K16" i="1" l="1"/>
  <c r="I16" i="1"/>
  <c r="R40" i="3"/>
  <c r="I43" i="3"/>
  <c r="N43" i="3" s="1"/>
  <c r="H16" i="1"/>
  <c r="G17" i="1"/>
  <c r="K17" i="1" l="1"/>
  <c r="I17" i="1"/>
  <c r="R41" i="3"/>
  <c r="I44" i="3"/>
  <c r="N44" i="3" s="1"/>
  <c r="H17" i="1"/>
  <c r="G18" i="1"/>
  <c r="K18" i="1" l="1"/>
  <c r="I18" i="1"/>
  <c r="R42" i="3"/>
  <c r="I45" i="3"/>
  <c r="N45" i="3" s="1"/>
  <c r="H18" i="1"/>
  <c r="G19" i="1"/>
  <c r="K19" i="1" l="1"/>
  <c r="I19" i="1"/>
  <c r="R43" i="3"/>
  <c r="I46" i="3"/>
  <c r="N46" i="3" s="1"/>
  <c r="H19" i="1"/>
  <c r="G20" i="1"/>
  <c r="K20" i="1" l="1"/>
  <c r="I20" i="1"/>
  <c r="R44" i="3"/>
  <c r="I47" i="3"/>
  <c r="N47" i="3" s="1"/>
  <c r="H20" i="1"/>
  <c r="G21" i="1"/>
  <c r="K21" i="1" l="1"/>
  <c r="I21" i="1"/>
  <c r="I48" i="3"/>
  <c r="N48" i="3" s="1"/>
  <c r="H21" i="1"/>
  <c r="G22" i="1"/>
  <c r="K22" i="1" l="1"/>
  <c r="I22" i="1"/>
  <c r="I49" i="3"/>
  <c r="N49" i="3" s="1"/>
  <c r="H22" i="1"/>
  <c r="G23" i="1"/>
  <c r="K23" i="1" l="1"/>
  <c r="I23" i="1"/>
  <c r="I50" i="3"/>
  <c r="N50" i="3" s="1"/>
  <c r="H23" i="1"/>
  <c r="G24" i="1"/>
  <c r="K24" i="1" l="1"/>
  <c r="I24" i="1"/>
  <c r="I51" i="3"/>
  <c r="N51" i="3" s="1"/>
  <c r="I1" i="1"/>
  <c r="H24" i="1"/>
  <c r="H1" i="1" s="1"/>
  <c r="I52" i="3" l="1"/>
  <c r="N52" i="3" s="1"/>
  <c r="G1" i="1"/>
  <c r="I54" i="3" l="1"/>
  <c r="N54" i="3" s="1"/>
  <c r="I53" i="3"/>
  <c r="N53" i="3" s="1"/>
  <c r="S3" i="3" l="1"/>
</calcChain>
</file>

<file path=xl/sharedStrings.xml><?xml version="1.0" encoding="utf-8"?>
<sst xmlns="http://schemas.openxmlformats.org/spreadsheetml/2006/main" count="83" uniqueCount="21">
  <si>
    <t>q</t>
  </si>
  <si>
    <t>c</t>
  </si>
  <si>
    <t>L</t>
  </si>
  <si>
    <t>x2</t>
  </si>
  <si>
    <t>x1</t>
  </si>
  <si>
    <t>sigma</t>
  </si>
  <si>
    <t>točno</t>
  </si>
  <si>
    <t>približno</t>
  </si>
  <si>
    <t>sigma11</t>
  </si>
  <si>
    <t>r</t>
  </si>
  <si>
    <t>a</t>
  </si>
  <si>
    <t>ništa</t>
  </si>
  <si>
    <t>P</t>
  </si>
  <si>
    <t>alfa</t>
  </si>
  <si>
    <t>sin2alfa</t>
  </si>
  <si>
    <t>X1</t>
  </si>
  <si>
    <t>X2</t>
  </si>
  <si>
    <t>cos4theta</t>
  </si>
  <si>
    <t>theta</t>
  </si>
  <si>
    <t>nap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</si>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</sst>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Sheet1!$K$4:$K$24</c:f>
              <c:numCache>
                <c:formatCode>0.0</c:formatCode>
                <c:ptCount val="21"/>
                <c:pt idx="0">
                  <c:v>-1.0000024999999999</c:v>
                </c:pt>
                <c:pt idx="1">
                  <c:v>-0.99275182249999983</c:v>
                </c:pt>
                <c:pt idx="2">
                  <c:v>-0.97200127999999986</c:v>
                </c:pt>
                <c:pt idx="3">
                  <c:v>-0.93925085750000004</c:v>
                </c:pt>
                <c:pt idx="4">
                  <c:v>-0.89600053999999996</c:v>
                </c:pt>
                <c:pt idx="5">
                  <c:v>-0.8437503125000001</c:v>
                </c:pt>
                <c:pt idx="6">
                  <c:v>-0.78400015999999995</c:v>
                </c:pt>
                <c:pt idx="7">
                  <c:v>-0.71825006750000009</c:v>
                </c:pt>
                <c:pt idx="8">
                  <c:v>-0.64800002000000001</c:v>
                </c:pt>
                <c:pt idx="9">
                  <c:v>-0.57475000250000008</c:v>
                </c:pt>
                <c:pt idx="10">
                  <c:v>-0.5</c:v>
                </c:pt>
                <c:pt idx="11">
                  <c:v>-0.42524999750000009</c:v>
                </c:pt>
                <c:pt idx="12">
                  <c:v>-0.35199998000000005</c:v>
                </c:pt>
                <c:pt idx="13">
                  <c:v>-0.28174993250000008</c:v>
                </c:pt>
                <c:pt idx="14">
                  <c:v>-0.21599984000000003</c:v>
                </c:pt>
                <c:pt idx="15">
                  <c:v>-0.15624968750000001</c:v>
                </c:pt>
                <c:pt idx="16">
                  <c:v>-0.10399946000000007</c:v>
                </c:pt>
                <c:pt idx="17">
                  <c:v>-6.0749142500000047E-2</c:v>
                </c:pt>
                <c:pt idx="18">
                  <c:v>-2.7998720000000005E-2</c:v>
                </c:pt>
                <c:pt idx="19">
                  <c:v>-7.2481775000000359E-3</c:v>
                </c:pt>
                <c:pt idx="20">
                  <c:v>2.500000000016378E-6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D0-4D86-A09C-97E6FA79D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68896"/>
        <c:axId val="134774080"/>
      </c:scatterChart>
      <c:valAx>
        <c:axId val="134768896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34774080"/>
        <c:crosses val="autoZero"/>
        <c:crossBetween val="midCat"/>
      </c:valAx>
      <c:valAx>
        <c:axId val="134774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68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718062067655954E-2"/>
          <c:y val="5.1400631078668532E-2"/>
          <c:w val="0.89036067366579164"/>
          <c:h val="0.88467463026278292"/>
        </c:manualLayout>
      </c:layout>
      <c:scatterChart>
        <c:scatterStyle val="smoothMarker"/>
        <c:varyColors val="0"/>
        <c:ser>
          <c:idx val="0"/>
          <c:order val="0"/>
          <c:tx>
            <c:v>točno rješenje</c:v>
          </c:tx>
          <c:xVal>
            <c:numRef>
              <c:f>Sheet1!$H$4:$H$24</c:f>
              <c:numCache>
                <c:formatCode>0.0</c:formatCode>
                <c:ptCount val="21"/>
                <c:pt idx="0">
                  <c:v>-18.950000000000003</c:v>
                </c:pt>
                <c:pt idx="1">
                  <c:v>-16.969500000000004</c:v>
                </c:pt>
                <c:pt idx="2">
                  <c:v>-15.016000000000004</c:v>
                </c:pt>
                <c:pt idx="3">
                  <c:v>-13.086500000000003</c:v>
                </c:pt>
                <c:pt idx="4">
                  <c:v>-11.178000000000004</c:v>
                </c:pt>
                <c:pt idx="5">
                  <c:v>-9.2875000000000032</c:v>
                </c:pt>
                <c:pt idx="6">
                  <c:v>-7.4120000000000035</c:v>
                </c:pt>
                <c:pt idx="7">
                  <c:v>-5.5485000000000033</c:v>
                </c:pt>
                <c:pt idx="8">
                  <c:v>-3.6940000000000035</c:v>
                </c:pt>
                <c:pt idx="9">
                  <c:v>-1.8455000000000028</c:v>
                </c:pt>
                <c:pt idx="10">
                  <c:v>-2.5604518505417677E-15</c:v>
                </c:pt>
                <c:pt idx="11">
                  <c:v>1.8454999999999977</c:v>
                </c:pt>
                <c:pt idx="12">
                  <c:v>3.6939999999999982</c:v>
                </c:pt>
                <c:pt idx="13">
                  <c:v>5.548499999999998</c:v>
                </c:pt>
                <c:pt idx="14">
                  <c:v>7.4119999999999999</c:v>
                </c:pt>
                <c:pt idx="15">
                  <c:v>9.2874999999999996</c:v>
                </c:pt>
                <c:pt idx="16">
                  <c:v>11.177999999999999</c:v>
                </c:pt>
                <c:pt idx="17">
                  <c:v>13.086499999999999</c:v>
                </c:pt>
                <c:pt idx="18">
                  <c:v>15.016</c:v>
                </c:pt>
                <c:pt idx="19">
                  <c:v>16.9695</c:v>
                </c:pt>
                <c:pt idx="20">
                  <c:v>18.95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02-4815-A111-8671F0B34B37}"/>
            </c:ext>
          </c:extLst>
        </c:ser>
        <c:ser>
          <c:idx val="1"/>
          <c:order val="1"/>
          <c:tx>
            <c:v>približno rješenje</c:v>
          </c:tx>
          <c:xVal>
            <c:numRef>
              <c:f>Sheet1!$I$4:$I$24</c:f>
              <c:numCache>
                <c:formatCode>0.0</c:formatCode>
                <c:ptCount val="21"/>
                <c:pt idx="0">
                  <c:v>-18.75</c:v>
                </c:pt>
                <c:pt idx="1">
                  <c:v>-16.875</c:v>
                </c:pt>
                <c:pt idx="2">
                  <c:v>-15</c:v>
                </c:pt>
                <c:pt idx="3">
                  <c:v>-13.125000000000002</c:v>
                </c:pt>
                <c:pt idx="4">
                  <c:v>-11.250000000000002</c:v>
                </c:pt>
                <c:pt idx="5">
                  <c:v>-9.3750000000000018</c:v>
                </c:pt>
                <c:pt idx="6">
                  <c:v>-7.5000000000000027</c:v>
                </c:pt>
                <c:pt idx="7">
                  <c:v>-5.6250000000000027</c:v>
                </c:pt>
                <c:pt idx="8">
                  <c:v>-3.7500000000000027</c:v>
                </c:pt>
                <c:pt idx="9">
                  <c:v>-1.8750000000000027</c:v>
                </c:pt>
                <c:pt idx="10">
                  <c:v>-2.6020852139652106E-15</c:v>
                </c:pt>
                <c:pt idx="11">
                  <c:v>1.8749999999999976</c:v>
                </c:pt>
                <c:pt idx="12">
                  <c:v>3.7499999999999978</c:v>
                </c:pt>
                <c:pt idx="13">
                  <c:v>5.6249999999999973</c:v>
                </c:pt>
                <c:pt idx="14">
                  <c:v>7.4999999999999982</c:v>
                </c:pt>
                <c:pt idx="15">
                  <c:v>9.3749999999999982</c:v>
                </c:pt>
                <c:pt idx="16">
                  <c:v>11.249999999999998</c:v>
                </c:pt>
                <c:pt idx="17">
                  <c:v>13.124999999999996</c:v>
                </c:pt>
                <c:pt idx="18">
                  <c:v>14.999999999999996</c:v>
                </c:pt>
                <c:pt idx="19">
                  <c:v>16.874999999999996</c:v>
                </c:pt>
                <c:pt idx="20">
                  <c:v>18.749999999999996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02-4815-A111-8671F0B34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0384"/>
        <c:axId val="141280960"/>
      </c:scatterChart>
      <c:valAx>
        <c:axId val="1412803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/>
                </a:pPr>
                <a:r>
                  <a:rPr lang="hr-HR" sz="1800"/>
                  <a:t>Naprezanje</a:t>
                </a:r>
              </a:p>
            </c:rich>
          </c:tx>
          <c:layout>
            <c:manualLayout>
              <c:xMode val="edge"/>
              <c:yMode val="edge"/>
              <c:x val="0.43202494889844906"/>
              <c:y val="0.9485995332818556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41280960"/>
        <c:crosses val="autoZero"/>
        <c:crossBetween val="midCat"/>
      </c:valAx>
      <c:valAx>
        <c:axId val="14128096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hr-HR" sz="1800"/>
                  <a:t>Visina nosača</a:t>
                </a:r>
              </a:p>
            </c:rich>
          </c:tx>
          <c:layout>
            <c:manualLayout>
              <c:xMode val="edge"/>
              <c:yMode val="edge"/>
              <c:x val="4.3345027189719719E-3"/>
              <c:y val="0.416337863438100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1280384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7.1374453193350798E-2"/>
          <c:y val="8.7579104695246435E-2"/>
          <c:w val="0.20834434157268802"/>
          <c:h val="0.1059224789275690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 b="1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b="0"/>
      </a:pPr>
      <a:endParaRPr lang="sr-Latn-R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a=1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Sheet2!$T$6:$T$43</c:f>
              <c:numCache>
                <c:formatCode>General</c:formatCode>
                <c:ptCount val="38"/>
                <c:pt idx="0">
                  <c:v>3</c:v>
                </c:pt>
                <c:pt idx="1">
                  <c:v>1.5185185185185186</c:v>
                </c:pt>
                <c:pt idx="2">
                  <c:v>1.21875</c:v>
                </c:pt>
                <c:pt idx="3">
                  <c:v>1.1184000000000001</c:v>
                </c:pt>
                <c:pt idx="4">
                  <c:v>1.0740740740740742</c:v>
                </c:pt>
                <c:pt idx="5">
                  <c:v>1.0508121615993335</c:v>
                </c:pt>
                <c:pt idx="6">
                  <c:v>1.037109375</c:v>
                </c:pt>
                <c:pt idx="7">
                  <c:v>1.0283493369913124</c:v>
                </c:pt>
                <c:pt idx="8">
                  <c:v>1.0224</c:v>
                </c:pt>
                <c:pt idx="9">
                  <c:v>1.0181681579127109</c:v>
                </c:pt>
                <c:pt idx="10">
                  <c:v>1.0150462962962963</c:v>
                </c:pt>
                <c:pt idx="11">
                  <c:v>1.0126746262385771</c:v>
                </c:pt>
                <c:pt idx="12">
                  <c:v>1.0108288213244481</c:v>
                </c:pt>
                <c:pt idx="13">
                  <c:v>1.009362962962963</c:v>
                </c:pt>
                <c:pt idx="14">
                  <c:v>1.0081787109375</c:v>
                </c:pt>
                <c:pt idx="15">
                  <c:v>1.0072077681062248</c:v>
                </c:pt>
                <c:pt idx="16">
                  <c:v>1.0064014631915867</c:v>
                </c:pt>
                <c:pt idx="17">
                  <c:v>1.0057243268544593</c:v>
                </c:pt>
                <c:pt idx="18">
                  <c:v>1.00515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0F-4E5D-843B-D27DBA5E2785}"/>
            </c:ext>
          </c:extLst>
        </c:ser>
        <c:ser>
          <c:idx val="1"/>
          <c:order val="1"/>
          <c:tx>
            <c:v>a=2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Sheet2!$U$6:$U$43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1.9344000000000001</c:v>
                </c:pt>
                <c:pt idx="4">
                  <c:v>1.5185185185185186</c:v>
                </c:pt>
                <c:pt idx="5">
                  <c:v>1.3231986672219909</c:v>
                </c:pt>
                <c:pt idx="6">
                  <c:v>1.21875</c:v>
                </c:pt>
                <c:pt idx="7">
                  <c:v>1.1572930955647005</c:v>
                </c:pt>
                <c:pt idx="8">
                  <c:v>1.1184000000000001</c:v>
                </c:pt>
                <c:pt idx="9">
                  <c:v>1.0923434191653576</c:v>
                </c:pt>
                <c:pt idx="10">
                  <c:v>1.0740740740740742</c:v>
                </c:pt>
                <c:pt idx="11">
                  <c:v>1.0607821854977066</c:v>
                </c:pt>
                <c:pt idx="12">
                  <c:v>1.0508121615993335</c:v>
                </c:pt>
                <c:pt idx="13">
                  <c:v>1.0431407407407407</c:v>
                </c:pt>
                <c:pt idx="14">
                  <c:v>1.037109375</c:v>
                </c:pt>
                <c:pt idx="15">
                  <c:v>1.0322793070006346</c:v>
                </c:pt>
                <c:pt idx="16">
                  <c:v>1.0283493369913124</c:v>
                </c:pt>
                <c:pt idx="17">
                  <c:v>1.0251072352115163</c:v>
                </c:pt>
                <c:pt idx="18">
                  <c:v>1.0224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0F-4E5D-843B-D27DBA5E2785}"/>
            </c:ext>
          </c:extLst>
        </c:ser>
        <c:ser>
          <c:idx val="2"/>
          <c:order val="2"/>
          <c:tx>
            <c:v>a=3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Sheet2!$V$6:$V$43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2.1770095793419406</c:v>
                </c:pt>
                <c:pt idx="6">
                  <c:v>1.755859375</c:v>
                </c:pt>
                <c:pt idx="7">
                  <c:v>1.5185185185185186</c:v>
                </c:pt>
                <c:pt idx="8">
                  <c:v>1.3743999999999998</c:v>
                </c:pt>
                <c:pt idx="9">
                  <c:v>1.2815381463014821</c:v>
                </c:pt>
                <c:pt idx="10">
                  <c:v>1.21875</c:v>
                </c:pt>
                <c:pt idx="11">
                  <c:v>1.1745737194075838</c:v>
                </c:pt>
                <c:pt idx="12">
                  <c:v>1.1424406497292794</c:v>
                </c:pt>
                <c:pt idx="13">
                  <c:v>1.1184000000000001</c:v>
                </c:pt>
                <c:pt idx="14">
                  <c:v>1.0999755859375</c:v>
                </c:pt>
                <c:pt idx="15">
                  <c:v>1.0855593204104357</c:v>
                </c:pt>
                <c:pt idx="16">
                  <c:v>1.0740740740740742</c:v>
                </c:pt>
                <c:pt idx="17">
                  <c:v>1.0647785084522063</c:v>
                </c:pt>
                <c:pt idx="18">
                  <c:v>1.05715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0F-4E5D-843B-D27DBA5E2785}"/>
            </c:ext>
          </c:extLst>
        </c:ser>
        <c:ser>
          <c:idx val="3"/>
          <c:order val="3"/>
          <c:tx>
            <c:v>a=4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Sheet2!$W$6:$W$43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2.3315043438500229</c:v>
                </c:pt>
                <c:pt idx="8">
                  <c:v>1.9344000000000001</c:v>
                </c:pt>
                <c:pt idx="9">
                  <c:v>1.6841062768936548</c:v>
                </c:pt>
                <c:pt idx="10">
                  <c:v>1.5185185185185186</c:v>
                </c:pt>
                <c:pt idx="11">
                  <c:v>1.4044676306852002</c:v>
                </c:pt>
                <c:pt idx="12">
                  <c:v>1.3231986672219909</c:v>
                </c:pt>
                <c:pt idx="13">
                  <c:v>1.2635851851851851</c:v>
                </c:pt>
                <c:pt idx="14">
                  <c:v>1.21875</c:v>
                </c:pt>
                <c:pt idx="15">
                  <c:v>1.1842889812143054</c:v>
                </c:pt>
                <c:pt idx="16">
                  <c:v>1.1572930955647005</c:v>
                </c:pt>
                <c:pt idx="17">
                  <c:v>1.1357877855449237</c:v>
                </c:pt>
                <c:pt idx="18">
                  <c:v>1.1184000000000001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0F-4E5D-843B-D27DBA5E2785}"/>
            </c:ext>
          </c:extLst>
        </c:ser>
        <c:ser>
          <c:idx val="4"/>
          <c:order val="4"/>
          <c:tx>
            <c:v>a=5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Sheet2!$X$6:$X$43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2.437743323543474</c:v>
                </c:pt>
                <c:pt idx="10">
                  <c:v>2.0706018518518521</c:v>
                </c:pt>
                <c:pt idx="11">
                  <c:v>1.8210496831343441</c:v>
                </c:pt>
                <c:pt idx="12">
                  <c:v>1.6455643481882549</c:v>
                </c:pt>
                <c:pt idx="13">
                  <c:v>1.5185185185185186</c:v>
                </c:pt>
                <c:pt idx="14">
                  <c:v>1.4241943359375</c:v>
                </c:pt>
                <c:pt idx="15">
                  <c:v>1.3526059314423917</c:v>
                </c:pt>
                <c:pt idx="16">
                  <c:v>1.2972107910379516</c:v>
                </c:pt>
                <c:pt idx="17">
                  <c:v>1.2536045610454187</c:v>
                </c:pt>
                <c:pt idx="18">
                  <c:v>1.21875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0F-4E5D-843B-D27DBA5E2785}"/>
            </c:ext>
          </c:extLst>
        </c:ser>
        <c:ser>
          <c:idx val="5"/>
          <c:order val="5"/>
          <c:tx>
            <c:v>a=6</c:v>
          </c:tx>
          <c:spPr>
            <a:ln w="28575">
              <a:noFill/>
            </a:ln>
          </c:spPr>
          <c:xVal>
            <c:numRef>
              <c:f>Sheet2!$S$6:$S$43</c:f>
              <c:numCache>
                <c:formatCode>General</c:formatCode>
                <c:ptCount val="38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5.5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7.5</c:v>
                </c:pt>
                <c:pt idx="14">
                  <c:v>8</c:v>
                </c:pt>
                <c:pt idx="15">
                  <c:v>8.5</c:v>
                </c:pt>
                <c:pt idx="16">
                  <c:v>9</c:v>
                </c:pt>
                <c:pt idx="17">
                  <c:v>9.5</c:v>
                </c:pt>
                <c:pt idx="18">
                  <c:v>10</c:v>
                </c:pt>
              </c:numCache>
            </c:numRef>
          </c:xVal>
          <c:yVal>
            <c:numRef>
              <c:f>Sheet2!$Y$6:$Y$43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2.5150730016456007</c:v>
                </c:pt>
                <c:pt idx="12">
                  <c:v>2.1770095793419406</c:v>
                </c:pt>
                <c:pt idx="13">
                  <c:v>1.9344000000000001</c:v>
                </c:pt>
                <c:pt idx="14">
                  <c:v>1.755859375</c:v>
                </c:pt>
                <c:pt idx="15">
                  <c:v>1.6215442822763138</c:v>
                </c:pt>
                <c:pt idx="16">
                  <c:v>1.5185185185185186</c:v>
                </c:pt>
                <c:pt idx="17">
                  <c:v>1.4381181850967995</c:v>
                </c:pt>
                <c:pt idx="18">
                  <c:v>1.3743999999999998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0F-4E5D-843B-D27DBA5E2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86144"/>
        <c:axId val="141285568"/>
      </c:scatterChart>
      <c:valAx>
        <c:axId val="141286144"/>
        <c:scaling>
          <c:orientation val="minMax"/>
          <c:max val="1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1285568"/>
        <c:crosses val="autoZero"/>
        <c:crossBetween val="midCat"/>
        <c:majorUnit val="1"/>
      </c:valAx>
      <c:valAx>
        <c:axId val="141285568"/>
        <c:scaling>
          <c:orientation val="minMax"/>
          <c:max val="3"/>
          <c:min val="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2861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27747644645751"/>
          <c:y val="1.6905520038835272E-2"/>
          <c:w val="0.86157333061822794"/>
          <c:h val="0.8614607656801520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Sheet2!$F$4:$F$42</c:f>
              <c:numCache>
                <c:formatCode>General</c:formatCode>
                <c:ptCount val="39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</c:numCache>
            </c:numRef>
          </c:xVal>
          <c:yVal>
            <c:numRef>
              <c:f>Sheet2!$H$4:$H$42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2.1770095793419406</c:v>
                </c:pt>
                <c:pt idx="7">
                  <c:v>1.755859375</c:v>
                </c:pt>
                <c:pt idx="8">
                  <c:v>1.5185185185185186</c:v>
                </c:pt>
                <c:pt idx="9">
                  <c:v>1.3743999999999998</c:v>
                </c:pt>
                <c:pt idx="10">
                  <c:v>1.2815381463014821</c:v>
                </c:pt>
                <c:pt idx="11">
                  <c:v>1.21875</c:v>
                </c:pt>
                <c:pt idx="12">
                  <c:v>1.1745737194075838</c:v>
                </c:pt>
                <c:pt idx="13">
                  <c:v>1.1424406497292794</c:v>
                </c:pt>
                <c:pt idx="14">
                  <c:v>1.1184000000000001</c:v>
                </c:pt>
                <c:pt idx="15">
                  <c:v>1.0999755859375</c:v>
                </c:pt>
                <c:pt idx="16">
                  <c:v>1.0855593204104357</c:v>
                </c:pt>
                <c:pt idx="17">
                  <c:v>1.0740740740740742</c:v>
                </c:pt>
                <c:pt idx="18">
                  <c:v>1.0647785084522063</c:v>
                </c:pt>
                <c:pt idx="19">
                  <c:v>1.05715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29-4AC0-9DB4-553D0FE44AD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Sheet2!$G$4:$G$42</c:f>
              <c:numCache>
                <c:formatCode>General</c:formatCode>
                <c:ptCount val="39"/>
                <c:pt idx="0">
                  <c:v>-0.5</c:v>
                </c:pt>
                <c:pt idx="1">
                  <c:v>-1</c:v>
                </c:pt>
                <c:pt idx="2">
                  <c:v>-1.5</c:v>
                </c:pt>
                <c:pt idx="3">
                  <c:v>-2</c:v>
                </c:pt>
                <c:pt idx="4">
                  <c:v>-2.5</c:v>
                </c:pt>
                <c:pt idx="5">
                  <c:v>-3</c:v>
                </c:pt>
                <c:pt idx="6">
                  <c:v>-3.5</c:v>
                </c:pt>
                <c:pt idx="7">
                  <c:v>-4</c:v>
                </c:pt>
                <c:pt idx="8">
                  <c:v>-4.5</c:v>
                </c:pt>
                <c:pt idx="9">
                  <c:v>-5</c:v>
                </c:pt>
                <c:pt idx="10">
                  <c:v>-5.5</c:v>
                </c:pt>
                <c:pt idx="11">
                  <c:v>-6</c:v>
                </c:pt>
                <c:pt idx="12">
                  <c:v>-6.5</c:v>
                </c:pt>
                <c:pt idx="13">
                  <c:v>-7</c:v>
                </c:pt>
                <c:pt idx="14">
                  <c:v>-7.5</c:v>
                </c:pt>
                <c:pt idx="15">
                  <c:v>-8</c:v>
                </c:pt>
                <c:pt idx="16">
                  <c:v>-8.5</c:v>
                </c:pt>
                <c:pt idx="17">
                  <c:v>-9</c:v>
                </c:pt>
                <c:pt idx="18">
                  <c:v>-9.5</c:v>
                </c:pt>
                <c:pt idx="19">
                  <c:v>-10</c:v>
                </c:pt>
              </c:numCache>
            </c:numRef>
          </c:xVal>
          <c:yVal>
            <c:numRef>
              <c:f>Sheet2!$H$4:$H$42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2.1770095793419406</c:v>
                </c:pt>
                <c:pt idx="7">
                  <c:v>1.755859375</c:v>
                </c:pt>
                <c:pt idx="8">
                  <c:v>1.5185185185185186</c:v>
                </c:pt>
                <c:pt idx="9">
                  <c:v>1.3743999999999998</c:v>
                </c:pt>
                <c:pt idx="10">
                  <c:v>1.2815381463014821</c:v>
                </c:pt>
                <c:pt idx="11">
                  <c:v>1.21875</c:v>
                </c:pt>
                <c:pt idx="12">
                  <c:v>1.1745737194075838</c:v>
                </c:pt>
                <c:pt idx="13">
                  <c:v>1.1424406497292794</c:v>
                </c:pt>
                <c:pt idx="14">
                  <c:v>1.1184000000000001</c:v>
                </c:pt>
                <c:pt idx="15">
                  <c:v>1.0999755859375</c:v>
                </c:pt>
                <c:pt idx="16">
                  <c:v>1.0855593204104357</c:v>
                </c:pt>
                <c:pt idx="17">
                  <c:v>1.0740740740740742</c:v>
                </c:pt>
                <c:pt idx="18">
                  <c:v>1.0647785084522063</c:v>
                </c:pt>
                <c:pt idx="19">
                  <c:v>1.05715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29-4AC0-9DB4-553D0FE4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11712"/>
        <c:axId val="94612288"/>
      </c:scatterChart>
      <c:valAx>
        <c:axId val="94611712"/>
        <c:scaling>
          <c:orientation val="minMax"/>
          <c:max val="10"/>
          <c:min val="-1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hr-H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Radius</a:t>
                </a:r>
                <a:r>
                  <a:rPr lang="hr-H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(r)</a:t>
                </a:r>
                <a:endParaRPr lang="hr-HR" sz="18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7389353005819435"/>
              <c:y val="0.95052912583540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sr-Latn-RS"/>
          </a:p>
        </c:txPr>
        <c:crossAx val="94612288"/>
        <c:crosses val="autoZero"/>
        <c:crossBetween val="midCat"/>
        <c:majorUnit val="1"/>
      </c:valAx>
      <c:valAx>
        <c:axId val="94612288"/>
        <c:scaling>
          <c:orientation val="minMax"/>
          <c:max val="3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hr-H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Maksimalno naprezanje (</a:t>
                </a:r>
                <a:r>
                  <a:rPr lang="el-G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σ</a:t>
                </a:r>
                <a:r>
                  <a:rPr lang="el-GR" sz="1800" b="0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θ</a:t>
                </a:r>
                <a:r>
                  <a:rPr lang="hr-H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) za </a:t>
                </a:r>
                <a:r>
                  <a:rPr lang="el-G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θ</a:t>
                </a:r>
                <a:r>
                  <a:rPr lang="hr-H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=</a:t>
                </a:r>
                <a:r>
                  <a:rPr lang="el-G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π</a:t>
                </a:r>
                <a:r>
                  <a:rPr lang="hr-HR" sz="18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/2</a:t>
                </a:r>
                <a:endParaRPr lang="hr-HR" sz="1800" b="0" baseline="-25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6367206913874763E-2"/>
              <c:y val="0.1095006541110261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94611712"/>
        <c:crossesAt val="0"/>
        <c:crossBetween val="midCat"/>
      </c:valAx>
    </c:plotArea>
    <c:plotVisOnly val="1"/>
    <c:dispBlanksAs val="gap"/>
    <c:showDLblsOverMax val="0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Sheet3!$R$4:$R$54</c:f>
              <c:numCache>
                <c:formatCode>General</c:formatCode>
                <c:ptCount val="51"/>
                <c:pt idx="0">
                  <c:v>1.6324552277619072E+16</c:v>
                </c:pt>
                <c:pt idx="1">
                  <c:v>1.5508324663738118E+16</c:v>
                </c:pt>
                <c:pt idx="2">
                  <c:v>1.4692097049857164E+16</c:v>
                </c:pt>
                <c:pt idx="3">
                  <c:v>1.387586943597621E+16</c:v>
                </c:pt>
                <c:pt idx="4">
                  <c:v>1.3059641822095256E+16</c:v>
                </c:pt>
                <c:pt idx="5">
                  <c:v>1.2243414208214302E+16</c:v>
                </c:pt>
                <c:pt idx="6">
                  <c:v>1.1427186594333348E+16</c:v>
                </c:pt>
                <c:pt idx="7">
                  <c:v>1.0610958980452394E+16</c:v>
                </c:pt>
                <c:pt idx="8">
                  <c:v>9794731366571440</c:v>
                </c:pt>
                <c:pt idx="9">
                  <c:v>8978503752690486</c:v>
                </c:pt>
                <c:pt idx="10">
                  <c:v>8162276138809532</c:v>
                </c:pt>
                <c:pt idx="11">
                  <c:v>7346048524928578</c:v>
                </c:pt>
                <c:pt idx="12">
                  <c:v>6529820911047624</c:v>
                </c:pt>
                <c:pt idx="13">
                  <c:v>5713593297166670</c:v>
                </c:pt>
                <c:pt idx="14">
                  <c:v>4897365683285716</c:v>
                </c:pt>
                <c:pt idx="15">
                  <c:v>4081138069404762.5</c:v>
                </c:pt>
                <c:pt idx="16">
                  <c:v>3264910455523809</c:v>
                </c:pt>
                <c:pt idx="17">
                  <c:v>2448682841642855.5</c:v>
                </c:pt>
                <c:pt idx="18">
                  <c:v>1632455227761902</c:v>
                </c:pt>
                <c:pt idx="19">
                  <c:v>816227613880948.38</c:v>
                </c:pt>
                <c:pt idx="20">
                  <c:v>-5.25</c:v>
                </c:pt>
                <c:pt idx="21">
                  <c:v>-816227613880958.88</c:v>
                </c:pt>
                <c:pt idx="22">
                  <c:v>-1632455227761912.5</c:v>
                </c:pt>
                <c:pt idx="23">
                  <c:v>-2448682841642866</c:v>
                </c:pt>
                <c:pt idx="24">
                  <c:v>-3264910455523819.5</c:v>
                </c:pt>
                <c:pt idx="25">
                  <c:v>-4081138069404773</c:v>
                </c:pt>
                <c:pt idx="26">
                  <c:v>-4897365683285727</c:v>
                </c:pt>
                <c:pt idx="27">
                  <c:v>-5713593297166681</c:v>
                </c:pt>
                <c:pt idx="28">
                  <c:v>-6529820911047635</c:v>
                </c:pt>
                <c:pt idx="29">
                  <c:v>-7346048524928589</c:v>
                </c:pt>
                <c:pt idx="30">
                  <c:v>-8162276138809543</c:v>
                </c:pt>
                <c:pt idx="31">
                  <c:v>-8978503752690497</c:v>
                </c:pt>
                <c:pt idx="32">
                  <c:v>-9794731366571450</c:v>
                </c:pt>
                <c:pt idx="33">
                  <c:v>-1.0610958980452404E+16</c:v>
                </c:pt>
                <c:pt idx="34">
                  <c:v>-1.1427186594333358E+16</c:v>
                </c:pt>
                <c:pt idx="35">
                  <c:v>-1.2243414208214312E+16</c:v>
                </c:pt>
                <c:pt idx="36">
                  <c:v>-1.3059641822095266E+16</c:v>
                </c:pt>
                <c:pt idx="37">
                  <c:v>-1.387586943597622E+16</c:v>
                </c:pt>
                <c:pt idx="38">
                  <c:v>-1.4692097049857174E+16</c:v>
                </c:pt>
                <c:pt idx="39">
                  <c:v>-1.5508324663738128E+16</c:v>
                </c:pt>
                <c:pt idx="40">
                  <c:v>-1.6324552277619082E+16</c:v>
                </c:pt>
              </c:numCache>
            </c:numRef>
          </c:xVal>
          <c:yVal>
            <c:numRef>
              <c:f>Sheet3!$S$4:$S$54</c:f>
              <c:numCache>
                <c:formatCode>General</c:formatCode>
                <c:ptCount val="51"/>
                <c:pt idx="0">
                  <c:v>-1.5645605467325916E-67</c:v>
                </c:pt>
                <c:pt idx="1">
                  <c:v>-1.1111111111111112E-2</c:v>
                </c:pt>
                <c:pt idx="2">
                  <c:v>-1.1111111111111112E-2</c:v>
                </c:pt>
                <c:pt idx="3">
                  <c:v>-1.110434355324473E-2</c:v>
                </c:pt>
                <c:pt idx="4">
                  <c:v>-1.1111111111111112E-2</c:v>
                </c:pt>
                <c:pt idx="5">
                  <c:v>-1.1111111111111112E-2</c:v>
                </c:pt>
                <c:pt idx="6">
                  <c:v>-1.1111111111111112E-2</c:v>
                </c:pt>
                <c:pt idx="7">
                  <c:v>-1.1111111111111112E-2</c:v>
                </c:pt>
                <c:pt idx="8">
                  <c:v>-1.1111111111111112E-2</c:v>
                </c:pt>
                <c:pt idx="9">
                  <c:v>-1.1111111111111112E-2</c:v>
                </c:pt>
                <c:pt idx="10">
                  <c:v>-1.1111111111111112E-2</c:v>
                </c:pt>
                <c:pt idx="11">
                  <c:v>-1.1111111111111112E-2</c:v>
                </c:pt>
                <c:pt idx="12">
                  <c:v>-1.1111111111111112E-2</c:v>
                </c:pt>
                <c:pt idx="13">
                  <c:v>-1.1111111111111112E-2</c:v>
                </c:pt>
                <c:pt idx="14">
                  <c:v>-1.1111111111111112E-2</c:v>
                </c:pt>
                <c:pt idx="15">
                  <c:v>-1.1111111111111112E-2</c:v>
                </c:pt>
                <c:pt idx="16">
                  <c:v>-1.1111111111111112E-2</c:v>
                </c:pt>
                <c:pt idx="17">
                  <c:v>-1.1111111111111112E-2</c:v>
                </c:pt>
                <c:pt idx="18">
                  <c:v>-1.1111111111111112E-2</c:v>
                </c:pt>
                <c:pt idx="19">
                  <c:v>-1.1111111111111112E-2</c:v>
                </c:pt>
                <c:pt idx="20">
                  <c:v>-1.1111111111111112E-2</c:v>
                </c:pt>
                <c:pt idx="21">
                  <c:v>-1.1111111111111112E-2</c:v>
                </c:pt>
                <c:pt idx="22">
                  <c:v>-1.1111111111111112E-2</c:v>
                </c:pt>
                <c:pt idx="23">
                  <c:v>-1.1111111111111112E-2</c:v>
                </c:pt>
                <c:pt idx="24">
                  <c:v>-1.1111111111111112E-2</c:v>
                </c:pt>
                <c:pt idx="25">
                  <c:v>-1.1111111111111112E-2</c:v>
                </c:pt>
                <c:pt idx="26">
                  <c:v>-1.1111111111111112E-2</c:v>
                </c:pt>
                <c:pt idx="27">
                  <c:v>-1.1111111111111112E-2</c:v>
                </c:pt>
                <c:pt idx="28">
                  <c:v>-1.1111111111111112E-2</c:v>
                </c:pt>
                <c:pt idx="29">
                  <c:v>-1.1111111111111112E-2</c:v>
                </c:pt>
                <c:pt idx="30">
                  <c:v>-1.1111111111111112E-2</c:v>
                </c:pt>
                <c:pt idx="31">
                  <c:v>-1.1111111111111112E-2</c:v>
                </c:pt>
                <c:pt idx="32">
                  <c:v>-1.1111111111111112E-2</c:v>
                </c:pt>
                <c:pt idx="33">
                  <c:v>-1.1111111111111112E-2</c:v>
                </c:pt>
                <c:pt idx="34">
                  <c:v>-1.1111111111111112E-2</c:v>
                </c:pt>
                <c:pt idx="35">
                  <c:v>-1.1111111111111112E-2</c:v>
                </c:pt>
                <c:pt idx="36">
                  <c:v>-1.1111111111111112E-2</c:v>
                </c:pt>
                <c:pt idx="37">
                  <c:v>-1.1111111111111112E-2</c:v>
                </c:pt>
                <c:pt idx="38">
                  <c:v>-1.1111111111111112E-2</c:v>
                </c:pt>
                <c:pt idx="39">
                  <c:v>-1.1111111111111112E-2</c:v>
                </c:pt>
                <c:pt idx="40">
                  <c:v>-1.1111111111111112E-2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3F0-42C0-B8A9-9BE87ED89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53280"/>
        <c:axId val="141953856"/>
      </c:scatterChart>
      <c:valAx>
        <c:axId val="14195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953856"/>
        <c:crosses val="autoZero"/>
        <c:crossBetween val="midCat"/>
      </c:valAx>
      <c:valAx>
        <c:axId val="141953856"/>
        <c:scaling>
          <c:orientation val="minMax"/>
          <c:min val="-0.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953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Sheet3!$R$4:$R$54</c:f>
              <c:numCache>
                <c:formatCode>General</c:formatCode>
                <c:ptCount val="51"/>
                <c:pt idx="0">
                  <c:v>1.6324552277619072E+16</c:v>
                </c:pt>
                <c:pt idx="1">
                  <c:v>1.5508324663738118E+16</c:v>
                </c:pt>
                <c:pt idx="2">
                  <c:v>1.4692097049857164E+16</c:v>
                </c:pt>
                <c:pt idx="3">
                  <c:v>1.387586943597621E+16</c:v>
                </c:pt>
                <c:pt idx="4">
                  <c:v>1.3059641822095256E+16</c:v>
                </c:pt>
                <c:pt idx="5">
                  <c:v>1.2243414208214302E+16</c:v>
                </c:pt>
                <c:pt idx="6">
                  <c:v>1.1427186594333348E+16</c:v>
                </c:pt>
                <c:pt idx="7">
                  <c:v>1.0610958980452394E+16</c:v>
                </c:pt>
                <c:pt idx="8">
                  <c:v>9794731366571440</c:v>
                </c:pt>
                <c:pt idx="9">
                  <c:v>8978503752690486</c:v>
                </c:pt>
                <c:pt idx="10">
                  <c:v>8162276138809532</c:v>
                </c:pt>
                <c:pt idx="11">
                  <c:v>7346048524928578</c:v>
                </c:pt>
                <c:pt idx="12">
                  <c:v>6529820911047624</c:v>
                </c:pt>
                <c:pt idx="13">
                  <c:v>5713593297166670</c:v>
                </c:pt>
                <c:pt idx="14">
                  <c:v>4897365683285716</c:v>
                </c:pt>
                <c:pt idx="15">
                  <c:v>4081138069404762.5</c:v>
                </c:pt>
                <c:pt idx="16">
                  <c:v>3264910455523809</c:v>
                </c:pt>
                <c:pt idx="17">
                  <c:v>2448682841642855.5</c:v>
                </c:pt>
                <c:pt idx="18">
                  <c:v>1632455227761902</c:v>
                </c:pt>
                <c:pt idx="19">
                  <c:v>816227613880948.38</c:v>
                </c:pt>
                <c:pt idx="20">
                  <c:v>-5.25</c:v>
                </c:pt>
                <c:pt idx="21">
                  <c:v>-816227613880958.88</c:v>
                </c:pt>
                <c:pt idx="22">
                  <c:v>-1632455227761912.5</c:v>
                </c:pt>
                <c:pt idx="23">
                  <c:v>-2448682841642866</c:v>
                </c:pt>
                <c:pt idx="24">
                  <c:v>-3264910455523819.5</c:v>
                </c:pt>
                <c:pt idx="25">
                  <c:v>-4081138069404773</c:v>
                </c:pt>
                <c:pt idx="26">
                  <c:v>-4897365683285727</c:v>
                </c:pt>
                <c:pt idx="27">
                  <c:v>-5713593297166681</c:v>
                </c:pt>
                <c:pt idx="28">
                  <c:v>-6529820911047635</c:v>
                </c:pt>
                <c:pt idx="29">
                  <c:v>-7346048524928589</c:v>
                </c:pt>
                <c:pt idx="30">
                  <c:v>-8162276138809543</c:v>
                </c:pt>
                <c:pt idx="31">
                  <c:v>-8978503752690497</c:v>
                </c:pt>
                <c:pt idx="32">
                  <c:v>-9794731366571450</c:v>
                </c:pt>
                <c:pt idx="33">
                  <c:v>-1.0610958980452404E+16</c:v>
                </c:pt>
                <c:pt idx="34">
                  <c:v>-1.1427186594333358E+16</c:v>
                </c:pt>
                <c:pt idx="35">
                  <c:v>-1.2243414208214312E+16</c:v>
                </c:pt>
                <c:pt idx="36">
                  <c:v>-1.3059641822095266E+16</c:v>
                </c:pt>
                <c:pt idx="37">
                  <c:v>-1.387586943597622E+16</c:v>
                </c:pt>
                <c:pt idx="38">
                  <c:v>-1.4692097049857174E+16</c:v>
                </c:pt>
                <c:pt idx="39">
                  <c:v>-1.5508324663738128E+16</c:v>
                </c:pt>
                <c:pt idx="40">
                  <c:v>-1.6324552277619082E+16</c:v>
                </c:pt>
              </c:numCache>
            </c:numRef>
          </c:xVal>
          <c:yVal>
            <c:numRef>
              <c:f>Sheet3!$S$4:$S$54</c:f>
              <c:numCache>
                <c:formatCode>General</c:formatCode>
                <c:ptCount val="51"/>
                <c:pt idx="0">
                  <c:v>-1.5645605467325916E-67</c:v>
                </c:pt>
                <c:pt idx="1">
                  <c:v>-1.1111111111111112E-2</c:v>
                </c:pt>
                <c:pt idx="2">
                  <c:v>-1.1111111111111112E-2</c:v>
                </c:pt>
                <c:pt idx="3">
                  <c:v>-1.110434355324473E-2</c:v>
                </c:pt>
                <c:pt idx="4">
                  <c:v>-1.1111111111111112E-2</c:v>
                </c:pt>
                <c:pt idx="5">
                  <c:v>-1.1111111111111112E-2</c:v>
                </c:pt>
                <c:pt idx="6">
                  <c:v>-1.1111111111111112E-2</c:v>
                </c:pt>
                <c:pt idx="7">
                  <c:v>-1.1111111111111112E-2</c:v>
                </c:pt>
                <c:pt idx="8">
                  <c:v>-1.1111111111111112E-2</c:v>
                </c:pt>
                <c:pt idx="9">
                  <c:v>-1.1111111111111112E-2</c:v>
                </c:pt>
                <c:pt idx="10">
                  <c:v>-1.1111111111111112E-2</c:v>
                </c:pt>
                <c:pt idx="11">
                  <c:v>-1.1111111111111112E-2</c:v>
                </c:pt>
                <c:pt idx="12">
                  <c:v>-1.1111111111111112E-2</c:v>
                </c:pt>
                <c:pt idx="13">
                  <c:v>-1.1111111111111112E-2</c:v>
                </c:pt>
                <c:pt idx="14">
                  <c:v>-1.1111111111111112E-2</c:v>
                </c:pt>
                <c:pt idx="15">
                  <c:v>-1.1111111111111112E-2</c:v>
                </c:pt>
                <c:pt idx="16">
                  <c:v>-1.1111111111111112E-2</c:v>
                </c:pt>
                <c:pt idx="17">
                  <c:v>-1.1111111111111112E-2</c:v>
                </c:pt>
                <c:pt idx="18">
                  <c:v>-1.1111111111111112E-2</c:v>
                </c:pt>
                <c:pt idx="19">
                  <c:v>-1.1111111111111112E-2</c:v>
                </c:pt>
                <c:pt idx="20">
                  <c:v>-1.1111111111111112E-2</c:v>
                </c:pt>
                <c:pt idx="21">
                  <c:v>-1.1111111111111112E-2</c:v>
                </c:pt>
                <c:pt idx="22">
                  <c:v>-1.1111111111111112E-2</c:v>
                </c:pt>
                <c:pt idx="23">
                  <c:v>-1.1111111111111112E-2</c:v>
                </c:pt>
                <c:pt idx="24">
                  <c:v>-1.1111111111111112E-2</c:v>
                </c:pt>
                <c:pt idx="25">
                  <c:v>-1.1111111111111112E-2</c:v>
                </c:pt>
                <c:pt idx="26">
                  <c:v>-1.1111111111111112E-2</c:v>
                </c:pt>
                <c:pt idx="27">
                  <c:v>-1.1111111111111112E-2</c:v>
                </c:pt>
                <c:pt idx="28">
                  <c:v>-1.1111111111111112E-2</c:v>
                </c:pt>
                <c:pt idx="29">
                  <c:v>-1.1111111111111112E-2</c:v>
                </c:pt>
                <c:pt idx="30">
                  <c:v>-1.1111111111111112E-2</c:v>
                </c:pt>
                <c:pt idx="31">
                  <c:v>-1.1111111111111112E-2</c:v>
                </c:pt>
                <c:pt idx="32">
                  <c:v>-1.1111111111111112E-2</c:v>
                </c:pt>
                <c:pt idx="33">
                  <c:v>-1.1111111111111112E-2</c:v>
                </c:pt>
                <c:pt idx="34">
                  <c:v>-1.1111111111111112E-2</c:v>
                </c:pt>
                <c:pt idx="35">
                  <c:v>-1.1111111111111112E-2</c:v>
                </c:pt>
                <c:pt idx="36">
                  <c:v>-1.1111111111111112E-2</c:v>
                </c:pt>
                <c:pt idx="37">
                  <c:v>-1.1111111111111112E-2</c:v>
                </c:pt>
                <c:pt idx="38">
                  <c:v>-1.1111111111111112E-2</c:v>
                </c:pt>
                <c:pt idx="39">
                  <c:v>-1.1111111111111112E-2</c:v>
                </c:pt>
                <c:pt idx="40">
                  <c:v>-1.1111111111111112E-2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A2-43F8-B0ED-EE0EF60D1A87}"/>
            </c:ext>
          </c:extLst>
        </c:ser>
        <c:ser>
          <c:idx val="1"/>
          <c:order val="1"/>
          <c:xVal>
            <c:numRef>
              <c:f>Sheet3!$R$4:$R$54</c:f>
              <c:numCache>
                <c:formatCode>General</c:formatCode>
                <c:ptCount val="51"/>
                <c:pt idx="0">
                  <c:v>1.6324552277619072E+16</c:v>
                </c:pt>
                <c:pt idx="1">
                  <c:v>1.5508324663738118E+16</c:v>
                </c:pt>
                <c:pt idx="2">
                  <c:v>1.4692097049857164E+16</c:v>
                </c:pt>
                <c:pt idx="3">
                  <c:v>1.387586943597621E+16</c:v>
                </c:pt>
                <c:pt idx="4">
                  <c:v>1.3059641822095256E+16</c:v>
                </c:pt>
                <c:pt idx="5">
                  <c:v>1.2243414208214302E+16</c:v>
                </c:pt>
                <c:pt idx="6">
                  <c:v>1.1427186594333348E+16</c:v>
                </c:pt>
                <c:pt idx="7">
                  <c:v>1.0610958980452394E+16</c:v>
                </c:pt>
                <c:pt idx="8">
                  <c:v>9794731366571440</c:v>
                </c:pt>
                <c:pt idx="9">
                  <c:v>8978503752690486</c:v>
                </c:pt>
                <c:pt idx="10">
                  <c:v>8162276138809532</c:v>
                </c:pt>
                <c:pt idx="11">
                  <c:v>7346048524928578</c:v>
                </c:pt>
                <c:pt idx="12">
                  <c:v>6529820911047624</c:v>
                </c:pt>
                <c:pt idx="13">
                  <c:v>5713593297166670</c:v>
                </c:pt>
                <c:pt idx="14">
                  <c:v>4897365683285716</c:v>
                </c:pt>
                <c:pt idx="15">
                  <c:v>4081138069404762.5</c:v>
                </c:pt>
                <c:pt idx="16">
                  <c:v>3264910455523809</c:v>
                </c:pt>
                <c:pt idx="17">
                  <c:v>2448682841642855.5</c:v>
                </c:pt>
                <c:pt idx="18">
                  <c:v>1632455227761902</c:v>
                </c:pt>
                <c:pt idx="19">
                  <c:v>816227613880948.38</c:v>
                </c:pt>
                <c:pt idx="20">
                  <c:v>-5.25</c:v>
                </c:pt>
                <c:pt idx="21">
                  <c:v>-816227613880958.88</c:v>
                </c:pt>
                <c:pt idx="22">
                  <c:v>-1632455227761912.5</c:v>
                </c:pt>
                <c:pt idx="23">
                  <c:v>-2448682841642866</c:v>
                </c:pt>
                <c:pt idx="24">
                  <c:v>-3264910455523819.5</c:v>
                </c:pt>
                <c:pt idx="25">
                  <c:v>-4081138069404773</c:v>
                </c:pt>
                <c:pt idx="26">
                  <c:v>-4897365683285727</c:v>
                </c:pt>
                <c:pt idx="27">
                  <c:v>-5713593297166681</c:v>
                </c:pt>
                <c:pt idx="28">
                  <c:v>-6529820911047635</c:v>
                </c:pt>
                <c:pt idx="29">
                  <c:v>-7346048524928589</c:v>
                </c:pt>
                <c:pt idx="30">
                  <c:v>-8162276138809543</c:v>
                </c:pt>
                <c:pt idx="31">
                  <c:v>-8978503752690497</c:v>
                </c:pt>
                <c:pt idx="32">
                  <c:v>-9794731366571450</c:v>
                </c:pt>
                <c:pt idx="33">
                  <c:v>-1.0610958980452404E+16</c:v>
                </c:pt>
                <c:pt idx="34">
                  <c:v>-1.1427186594333358E+16</c:v>
                </c:pt>
                <c:pt idx="35">
                  <c:v>-1.2243414208214312E+16</c:v>
                </c:pt>
                <c:pt idx="36">
                  <c:v>-1.3059641822095266E+16</c:v>
                </c:pt>
                <c:pt idx="37">
                  <c:v>-1.387586943597622E+16</c:v>
                </c:pt>
                <c:pt idx="38">
                  <c:v>-1.4692097049857174E+16</c:v>
                </c:pt>
                <c:pt idx="39">
                  <c:v>-1.5508324663738128E+16</c:v>
                </c:pt>
                <c:pt idx="40">
                  <c:v>-1.6324552277619082E+16</c:v>
                </c:pt>
              </c:numCache>
            </c:numRef>
          </c:xVal>
          <c:yVal>
            <c:numRef>
              <c:f>Sheet3!$T$4:$T$54</c:f>
              <c:numCache>
                <c:formatCode>General</c:formatCode>
                <c:ptCount val="51"/>
                <c:pt idx="0">
                  <c:v>-3.06287113727155E-17</c:v>
                </c:pt>
                <c:pt idx="1">
                  <c:v>-3.06287113727155E-17</c:v>
                </c:pt>
                <c:pt idx="2">
                  <c:v>-3.06287113727155E-17</c:v>
                </c:pt>
                <c:pt idx="3">
                  <c:v>-3.06287113727155E-17</c:v>
                </c:pt>
                <c:pt idx="4">
                  <c:v>-3.06287113727155E-17</c:v>
                </c:pt>
                <c:pt idx="5">
                  <c:v>-3.06287113727155E-17</c:v>
                </c:pt>
                <c:pt idx="6">
                  <c:v>-3.06287113727155E-17</c:v>
                </c:pt>
                <c:pt idx="7">
                  <c:v>-3.06287113727155E-17</c:v>
                </c:pt>
                <c:pt idx="8">
                  <c:v>-3.06287113727155E-17</c:v>
                </c:pt>
                <c:pt idx="9">
                  <c:v>-3.06287113727155E-17</c:v>
                </c:pt>
                <c:pt idx="10">
                  <c:v>-3.06287113727155E-17</c:v>
                </c:pt>
                <c:pt idx="11">
                  <c:v>-3.06287113727155E-17</c:v>
                </c:pt>
                <c:pt idx="12">
                  <c:v>-3.06287113727155E-17</c:v>
                </c:pt>
                <c:pt idx="13">
                  <c:v>-3.06287113727155E-17</c:v>
                </c:pt>
                <c:pt idx="14">
                  <c:v>-3.06287113727155E-17</c:v>
                </c:pt>
                <c:pt idx="15">
                  <c:v>-3.06287113727155E-17</c:v>
                </c:pt>
                <c:pt idx="16">
                  <c:v>-3.06287113727155E-17</c:v>
                </c:pt>
                <c:pt idx="17">
                  <c:v>-3.06287113727155E-17</c:v>
                </c:pt>
                <c:pt idx="18">
                  <c:v>-3.06287113727155E-17</c:v>
                </c:pt>
                <c:pt idx="19">
                  <c:v>-3.06287113727155E-17</c:v>
                </c:pt>
                <c:pt idx="20">
                  <c:v>-3.06287113727155E-17</c:v>
                </c:pt>
                <c:pt idx="21">
                  <c:v>-3.06287113727155E-17</c:v>
                </c:pt>
                <c:pt idx="22">
                  <c:v>-3.06287113727155E-17</c:v>
                </c:pt>
                <c:pt idx="23">
                  <c:v>-3.06287113727155E-17</c:v>
                </c:pt>
                <c:pt idx="24">
                  <c:v>-3.06287113727155E-17</c:v>
                </c:pt>
                <c:pt idx="25">
                  <c:v>-3.06287113727155E-17</c:v>
                </c:pt>
                <c:pt idx="26">
                  <c:v>-3.06287113727155E-17</c:v>
                </c:pt>
                <c:pt idx="27">
                  <c:v>-3.06287113727155E-17</c:v>
                </c:pt>
                <c:pt idx="28">
                  <c:v>-3.06287113727155E-17</c:v>
                </c:pt>
                <c:pt idx="29">
                  <c:v>-3.06287113727155E-17</c:v>
                </c:pt>
                <c:pt idx="30">
                  <c:v>-3.06287113727155E-17</c:v>
                </c:pt>
                <c:pt idx="31">
                  <c:v>-3.06287113727155E-17</c:v>
                </c:pt>
                <c:pt idx="32">
                  <c:v>-3.06287113727155E-17</c:v>
                </c:pt>
                <c:pt idx="33">
                  <c:v>-3.06287113727155E-17</c:v>
                </c:pt>
                <c:pt idx="34">
                  <c:v>-3.06287113727155E-17</c:v>
                </c:pt>
                <c:pt idx="35">
                  <c:v>-3.06287113727155E-17</c:v>
                </c:pt>
                <c:pt idx="36">
                  <c:v>-3.06287113727155E-17</c:v>
                </c:pt>
                <c:pt idx="37">
                  <c:v>-3.06287113727155E-17</c:v>
                </c:pt>
                <c:pt idx="38">
                  <c:v>-3.06287113727155E-17</c:v>
                </c:pt>
                <c:pt idx="39">
                  <c:v>-3.06287113727155E-17</c:v>
                </c:pt>
                <c:pt idx="40">
                  <c:v>-3.06287113727155E-17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A2-43F8-B0ED-EE0EF60D1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955584"/>
        <c:axId val="141956160"/>
      </c:scatterChart>
      <c:valAx>
        <c:axId val="1419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956160"/>
        <c:crosses val="autoZero"/>
        <c:crossBetween val="midCat"/>
      </c:valAx>
      <c:valAx>
        <c:axId val="141956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1955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96768251136956E-2"/>
          <c:y val="8.4632685457019241E-2"/>
          <c:w val="0.81265385239964638"/>
          <c:h val="0.86066747466300342"/>
        </c:manualLayout>
      </c:layout>
      <c:scatterChart>
        <c:scatterStyle val="smoothMarker"/>
        <c:varyColors val="0"/>
        <c:ser>
          <c:idx val="0"/>
          <c:order val="0"/>
          <c:tx>
            <c:v>X2=0</c:v>
          </c:tx>
          <c:xVal>
            <c:numRef>
              <c:f>Sheet3!$I$4:$I$54</c:f>
              <c:numCache>
                <c:formatCode>General</c:formatCode>
                <c:ptCount val="51"/>
                <c:pt idx="1">
                  <c:v>0.55555555555555558</c:v>
                </c:pt>
                <c:pt idx="2">
                  <c:v>0.27777777777777779</c:v>
                </c:pt>
                <c:pt idx="3">
                  <c:v>0.18518518518518517</c:v>
                </c:pt>
                <c:pt idx="4">
                  <c:v>0.1388888888888889</c:v>
                </c:pt>
                <c:pt idx="5">
                  <c:v>0.11111111111111108</c:v>
                </c:pt>
                <c:pt idx="6">
                  <c:v>9.2592592592592574E-2</c:v>
                </c:pt>
                <c:pt idx="7">
                  <c:v>7.9365079365079375E-2</c:v>
                </c:pt>
                <c:pt idx="8">
                  <c:v>6.9444444444444448E-2</c:v>
                </c:pt>
                <c:pt idx="9">
                  <c:v>6.1728395061728399E-2</c:v>
                </c:pt>
                <c:pt idx="10">
                  <c:v>5.5555555555555559E-2</c:v>
                </c:pt>
                <c:pt idx="11">
                  <c:v>5.0505050505050504E-2</c:v>
                </c:pt>
                <c:pt idx="12">
                  <c:v>4.6296296296296308E-2</c:v>
                </c:pt>
                <c:pt idx="13">
                  <c:v>4.2735042735042736E-2</c:v>
                </c:pt>
                <c:pt idx="14">
                  <c:v>3.9682539682539687E-2</c:v>
                </c:pt>
                <c:pt idx="15">
                  <c:v>3.7037037037037035E-2</c:v>
                </c:pt>
                <c:pt idx="16">
                  <c:v>3.4722222222222224E-2</c:v>
                </c:pt>
                <c:pt idx="17">
                  <c:v>3.2679738562091505E-2</c:v>
                </c:pt>
                <c:pt idx="18">
                  <c:v>3.0864197530864199E-2</c:v>
                </c:pt>
                <c:pt idx="19">
                  <c:v>2.9239766081871336E-2</c:v>
                </c:pt>
                <c:pt idx="20">
                  <c:v>2.7777777777777773E-2</c:v>
                </c:pt>
                <c:pt idx="21">
                  <c:v>2.645502645502645E-2</c:v>
                </c:pt>
                <c:pt idx="22">
                  <c:v>2.5252525252525242E-2</c:v>
                </c:pt>
                <c:pt idx="23">
                  <c:v>2.4154589371980666E-2</c:v>
                </c:pt>
                <c:pt idx="24">
                  <c:v>2.3148148148148143E-2</c:v>
                </c:pt>
                <c:pt idx="25">
                  <c:v>2.2222222222222216E-2</c:v>
                </c:pt>
                <c:pt idx="26">
                  <c:v>2.1367521367521358E-2</c:v>
                </c:pt>
                <c:pt idx="27">
                  <c:v>2.0576131687242795E-2</c:v>
                </c:pt>
                <c:pt idx="28">
                  <c:v>1.9841269841269837E-2</c:v>
                </c:pt>
                <c:pt idx="29">
                  <c:v>1.9157088122605359E-2</c:v>
                </c:pt>
                <c:pt idx="30">
                  <c:v>1.8518518518518511E-2</c:v>
                </c:pt>
                <c:pt idx="31">
                  <c:v>1.792114695340501E-2</c:v>
                </c:pt>
                <c:pt idx="32">
                  <c:v>1.7361111111111101E-2</c:v>
                </c:pt>
                <c:pt idx="33">
                  <c:v>1.6835016835016828E-2</c:v>
                </c:pt>
                <c:pt idx="34">
                  <c:v>1.6339869281045746E-2</c:v>
                </c:pt>
                <c:pt idx="35">
                  <c:v>1.5873015873015869E-2</c:v>
                </c:pt>
                <c:pt idx="36">
                  <c:v>1.5432098765432094E-2</c:v>
                </c:pt>
                <c:pt idx="37">
                  <c:v>1.5015015015015006E-2</c:v>
                </c:pt>
                <c:pt idx="38">
                  <c:v>1.4619883040935666E-2</c:v>
                </c:pt>
                <c:pt idx="39">
                  <c:v>1.4245014245014237E-2</c:v>
                </c:pt>
                <c:pt idx="40">
                  <c:v>1.3888888888888881E-2</c:v>
                </c:pt>
                <c:pt idx="41">
                  <c:v>1.3550135501355009E-2</c:v>
                </c:pt>
                <c:pt idx="42">
                  <c:v>1.3227513227513223E-2</c:v>
                </c:pt>
                <c:pt idx="43">
                  <c:v>1.2919896640826867E-2</c:v>
                </c:pt>
                <c:pt idx="44">
                  <c:v>1.2626262626262621E-2</c:v>
                </c:pt>
                <c:pt idx="45">
                  <c:v>1.2345679012345673E-2</c:v>
                </c:pt>
                <c:pt idx="46">
                  <c:v>1.2077294685990331E-2</c:v>
                </c:pt>
                <c:pt idx="47">
                  <c:v>1.1820330969267132E-2</c:v>
                </c:pt>
                <c:pt idx="48">
                  <c:v>1.157407407407407E-2</c:v>
                </c:pt>
                <c:pt idx="49">
                  <c:v>1.1337868480725617E-2</c:v>
                </c:pt>
                <c:pt idx="50">
                  <c:v>1.1111111111111106E-2</c:v>
                </c:pt>
              </c:numCache>
            </c:numRef>
          </c:xVal>
          <c:yVal>
            <c:numRef>
              <c:f>Sheet3!$G$4:$G$54</c:f>
              <c:numCache>
                <c:formatCode>General</c:formatCode>
                <c:ptCount val="51"/>
                <c:pt idx="0">
                  <c:v>0</c:v>
                </c:pt>
                <c:pt idx="1">
                  <c:v>-0.02</c:v>
                </c:pt>
                <c:pt idx="2">
                  <c:v>-0.04</c:v>
                </c:pt>
                <c:pt idx="3">
                  <c:v>-0.06</c:v>
                </c:pt>
                <c:pt idx="4">
                  <c:v>-0.08</c:v>
                </c:pt>
                <c:pt idx="5">
                  <c:v>-0.1</c:v>
                </c:pt>
                <c:pt idx="6">
                  <c:v>-0.12000000000000001</c:v>
                </c:pt>
                <c:pt idx="7">
                  <c:v>-0.14000000000000001</c:v>
                </c:pt>
                <c:pt idx="8">
                  <c:v>-0.16</c:v>
                </c:pt>
                <c:pt idx="9">
                  <c:v>-0.18</c:v>
                </c:pt>
                <c:pt idx="10">
                  <c:v>-0.19999999999999998</c:v>
                </c:pt>
                <c:pt idx="11">
                  <c:v>-0.21999999999999997</c:v>
                </c:pt>
                <c:pt idx="12">
                  <c:v>-0.23999999999999996</c:v>
                </c:pt>
                <c:pt idx="13">
                  <c:v>-0.25999999999999995</c:v>
                </c:pt>
                <c:pt idx="14">
                  <c:v>-0.27999999999999997</c:v>
                </c:pt>
                <c:pt idx="15">
                  <c:v>-0.3</c:v>
                </c:pt>
                <c:pt idx="16">
                  <c:v>-0.32</c:v>
                </c:pt>
                <c:pt idx="17">
                  <c:v>-0.34</c:v>
                </c:pt>
                <c:pt idx="18">
                  <c:v>-0.36000000000000004</c:v>
                </c:pt>
                <c:pt idx="19">
                  <c:v>-0.38000000000000006</c:v>
                </c:pt>
                <c:pt idx="20">
                  <c:v>-0.40000000000000008</c:v>
                </c:pt>
                <c:pt idx="21">
                  <c:v>-0.4200000000000001</c:v>
                </c:pt>
                <c:pt idx="22">
                  <c:v>-0.44000000000000011</c:v>
                </c:pt>
                <c:pt idx="23">
                  <c:v>-0.46000000000000013</c:v>
                </c:pt>
                <c:pt idx="24">
                  <c:v>-0.48000000000000015</c:v>
                </c:pt>
                <c:pt idx="25">
                  <c:v>-0.50000000000000011</c:v>
                </c:pt>
                <c:pt idx="26">
                  <c:v>-0.52000000000000013</c:v>
                </c:pt>
                <c:pt idx="27">
                  <c:v>-0.54000000000000015</c:v>
                </c:pt>
                <c:pt idx="28">
                  <c:v>-0.56000000000000016</c:v>
                </c:pt>
                <c:pt idx="29">
                  <c:v>-0.58000000000000018</c:v>
                </c:pt>
                <c:pt idx="30">
                  <c:v>-0.6000000000000002</c:v>
                </c:pt>
                <c:pt idx="31">
                  <c:v>-0.62000000000000022</c:v>
                </c:pt>
                <c:pt idx="32">
                  <c:v>-0.64000000000000024</c:v>
                </c:pt>
                <c:pt idx="33">
                  <c:v>-0.66000000000000025</c:v>
                </c:pt>
                <c:pt idx="34">
                  <c:v>-0.68000000000000027</c:v>
                </c:pt>
                <c:pt idx="35">
                  <c:v>-0.70000000000000029</c:v>
                </c:pt>
                <c:pt idx="36">
                  <c:v>-0.72000000000000031</c:v>
                </c:pt>
                <c:pt idx="37">
                  <c:v>-0.74000000000000032</c:v>
                </c:pt>
                <c:pt idx="38">
                  <c:v>-0.76000000000000034</c:v>
                </c:pt>
                <c:pt idx="39">
                  <c:v>-0.78000000000000036</c:v>
                </c:pt>
                <c:pt idx="40">
                  <c:v>-0.80000000000000038</c:v>
                </c:pt>
                <c:pt idx="41">
                  <c:v>-0.8200000000000004</c:v>
                </c:pt>
                <c:pt idx="42">
                  <c:v>-0.84000000000000041</c:v>
                </c:pt>
                <c:pt idx="43">
                  <c:v>-0.86000000000000043</c:v>
                </c:pt>
                <c:pt idx="44">
                  <c:v>-0.88000000000000045</c:v>
                </c:pt>
                <c:pt idx="45">
                  <c:v>-0.90000000000000047</c:v>
                </c:pt>
                <c:pt idx="46">
                  <c:v>-0.92000000000000048</c:v>
                </c:pt>
                <c:pt idx="47">
                  <c:v>-0.9400000000000005</c:v>
                </c:pt>
                <c:pt idx="48">
                  <c:v>-0.96000000000000052</c:v>
                </c:pt>
                <c:pt idx="49">
                  <c:v>-0.98000000000000054</c:v>
                </c:pt>
                <c:pt idx="50">
                  <c:v>-1.0000000000000004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1F-402B-A014-8FDFFD1DF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78944"/>
        <c:axId val="141956736"/>
      </c:scatterChart>
      <c:valAx>
        <c:axId val="141778944"/>
        <c:scaling>
          <c:orientation val="minMax"/>
          <c:max val="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hr-HR" sz="1800" b="1" i="0" baseline="0">
                    <a:effectLst/>
                  </a:rPr>
                  <a:t>Intezitet maksimalnog naprezanja za </a:t>
                </a:r>
                <a:r>
                  <a:rPr lang="el-GR" sz="1800" b="1" i="0" baseline="0">
                    <a:effectLst/>
                  </a:rPr>
                  <a:t>θ</a:t>
                </a:r>
                <a:r>
                  <a:rPr lang="hr-HR" sz="1800" b="1" i="0" baseline="0">
                    <a:effectLst/>
                  </a:rPr>
                  <a:t>=0   (</a:t>
                </a:r>
                <a:r>
                  <a:rPr lang="el-GR" sz="1800" b="1" i="0" baseline="0">
                    <a:effectLst/>
                  </a:rPr>
                  <a:t>σ</a:t>
                </a:r>
                <a:r>
                  <a:rPr lang="hr-HR" sz="1800" b="1" i="0" baseline="-25000">
                    <a:effectLst/>
                  </a:rPr>
                  <a:t>11</a:t>
                </a:r>
                <a:r>
                  <a:rPr lang="hr-HR" sz="1800" b="1" i="0" baseline="0">
                    <a:effectLst/>
                  </a:rPr>
                  <a:t>=</a:t>
                </a:r>
                <a:r>
                  <a:rPr lang="el-GR" sz="1800" b="1" i="0" baseline="0">
                    <a:effectLst/>
                  </a:rPr>
                  <a:t>σ</a:t>
                </a:r>
                <a:r>
                  <a:rPr lang="hr-HR" sz="1800" b="1" i="0" baseline="-25000">
                    <a:effectLst/>
                  </a:rPr>
                  <a:t>max</a:t>
                </a:r>
                <a:r>
                  <a:rPr lang="hr-HR" sz="1800" b="1" i="0" baseline="0">
                    <a:effectLst/>
                  </a:rPr>
                  <a:t>)</a:t>
                </a:r>
                <a:endParaRPr lang="hr-HR">
                  <a:effectLst/>
                </a:endParaRPr>
              </a:p>
            </c:rich>
          </c:tx>
          <c:layout>
            <c:manualLayout>
              <c:xMode val="edge"/>
              <c:yMode val="edge"/>
              <c:x val="0.22987127306658281"/>
              <c:y val="1.641665787337862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r-Latn-RS"/>
          </a:p>
        </c:txPr>
        <c:crossAx val="141956736"/>
        <c:crosses val="autoZero"/>
        <c:crossBetween val="midCat"/>
      </c:valAx>
      <c:valAx>
        <c:axId val="141956736"/>
        <c:scaling>
          <c:orientation val="minMax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r-HR" sz="1600"/>
                  <a:t>koordinata x</a:t>
                </a:r>
                <a:r>
                  <a:rPr lang="hr-HR" sz="1600" baseline="-25000"/>
                  <a:t>1</a:t>
                </a:r>
                <a:r>
                  <a:rPr lang="hr-HR" sz="1600"/>
                  <a:t>=L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r-Latn-RS"/>
          </a:p>
        </c:txPr>
        <c:crossAx val="141778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724567580780834"/>
          <c:y val="0.25769100418691998"/>
          <c:w val="9.7266614770345886E-2"/>
          <c:h val="8.3841289533225977E-2"/>
        </c:manualLayout>
      </c:layout>
      <c:overlay val="0"/>
      <c:txPr>
        <a:bodyPr/>
        <a:lstStyle/>
        <a:p>
          <a:pPr>
            <a:defRPr sz="1600" b="1"/>
          </a:pPr>
          <a:endParaRPr lang="sr-Latn-RS"/>
        </a:p>
      </c:txPr>
    </c:legend>
    <c:plotVisOnly val="1"/>
    <c:dispBlanksAs val="gap"/>
    <c:showDLblsOverMax val="0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696768251136956E-2"/>
          <c:y val="8.4632685457019241E-2"/>
          <c:w val="0.81265385239964638"/>
          <c:h val="0.86066747466300342"/>
        </c:manualLayout>
      </c:layout>
      <c:scatterChart>
        <c:scatterStyle val="smoothMarker"/>
        <c:varyColors val="0"/>
        <c:ser>
          <c:idx val="0"/>
          <c:order val="0"/>
          <c:tx>
            <c:v>X2=0</c:v>
          </c:tx>
          <c:xVal>
            <c:numRef>
              <c:f>Sheet3!$I$4:$I$54</c:f>
              <c:numCache>
                <c:formatCode>General</c:formatCode>
                <c:ptCount val="51"/>
                <c:pt idx="1">
                  <c:v>0.55555555555555558</c:v>
                </c:pt>
                <c:pt idx="2">
                  <c:v>0.27777777777777779</c:v>
                </c:pt>
                <c:pt idx="3">
                  <c:v>0.18518518518518517</c:v>
                </c:pt>
                <c:pt idx="4">
                  <c:v>0.1388888888888889</c:v>
                </c:pt>
                <c:pt idx="5">
                  <c:v>0.11111111111111108</c:v>
                </c:pt>
                <c:pt idx="6">
                  <c:v>9.2592592592592574E-2</c:v>
                </c:pt>
                <c:pt idx="7">
                  <c:v>7.9365079365079375E-2</c:v>
                </c:pt>
                <c:pt idx="8">
                  <c:v>6.9444444444444448E-2</c:v>
                </c:pt>
                <c:pt idx="9">
                  <c:v>6.1728395061728399E-2</c:v>
                </c:pt>
                <c:pt idx="10">
                  <c:v>5.5555555555555559E-2</c:v>
                </c:pt>
                <c:pt idx="11">
                  <c:v>5.0505050505050504E-2</c:v>
                </c:pt>
                <c:pt idx="12">
                  <c:v>4.6296296296296308E-2</c:v>
                </c:pt>
                <c:pt idx="13">
                  <c:v>4.2735042735042736E-2</c:v>
                </c:pt>
                <c:pt idx="14">
                  <c:v>3.9682539682539687E-2</c:v>
                </c:pt>
                <c:pt idx="15">
                  <c:v>3.7037037037037035E-2</c:v>
                </c:pt>
                <c:pt idx="16">
                  <c:v>3.4722222222222224E-2</c:v>
                </c:pt>
                <c:pt idx="17">
                  <c:v>3.2679738562091505E-2</c:v>
                </c:pt>
                <c:pt idx="18">
                  <c:v>3.0864197530864199E-2</c:v>
                </c:pt>
                <c:pt idx="19">
                  <c:v>2.9239766081871336E-2</c:v>
                </c:pt>
                <c:pt idx="20">
                  <c:v>2.7777777777777773E-2</c:v>
                </c:pt>
                <c:pt idx="21">
                  <c:v>2.645502645502645E-2</c:v>
                </c:pt>
                <c:pt idx="22">
                  <c:v>2.5252525252525242E-2</c:v>
                </c:pt>
                <c:pt idx="23">
                  <c:v>2.4154589371980666E-2</c:v>
                </c:pt>
                <c:pt idx="24">
                  <c:v>2.3148148148148143E-2</c:v>
                </c:pt>
                <c:pt idx="25">
                  <c:v>2.2222222222222216E-2</c:v>
                </c:pt>
                <c:pt idx="26">
                  <c:v>2.1367521367521358E-2</c:v>
                </c:pt>
                <c:pt idx="27">
                  <c:v>2.0576131687242795E-2</c:v>
                </c:pt>
                <c:pt idx="28">
                  <c:v>1.9841269841269837E-2</c:v>
                </c:pt>
                <c:pt idx="29">
                  <c:v>1.9157088122605359E-2</c:v>
                </c:pt>
                <c:pt idx="30">
                  <c:v>1.8518518518518511E-2</c:v>
                </c:pt>
                <c:pt idx="31">
                  <c:v>1.792114695340501E-2</c:v>
                </c:pt>
                <c:pt idx="32">
                  <c:v>1.7361111111111101E-2</c:v>
                </c:pt>
                <c:pt idx="33">
                  <c:v>1.6835016835016828E-2</c:v>
                </c:pt>
                <c:pt idx="34">
                  <c:v>1.6339869281045746E-2</c:v>
                </c:pt>
                <c:pt idx="35">
                  <c:v>1.5873015873015869E-2</c:v>
                </c:pt>
                <c:pt idx="36">
                  <c:v>1.5432098765432094E-2</c:v>
                </c:pt>
                <c:pt idx="37">
                  <c:v>1.5015015015015006E-2</c:v>
                </c:pt>
                <c:pt idx="38">
                  <c:v>1.4619883040935666E-2</c:v>
                </c:pt>
                <c:pt idx="39">
                  <c:v>1.4245014245014237E-2</c:v>
                </c:pt>
                <c:pt idx="40">
                  <c:v>1.3888888888888881E-2</c:v>
                </c:pt>
                <c:pt idx="41">
                  <c:v>1.3550135501355009E-2</c:v>
                </c:pt>
                <c:pt idx="42">
                  <c:v>1.3227513227513223E-2</c:v>
                </c:pt>
                <c:pt idx="43">
                  <c:v>1.2919896640826867E-2</c:v>
                </c:pt>
                <c:pt idx="44">
                  <c:v>1.2626262626262621E-2</c:v>
                </c:pt>
                <c:pt idx="45">
                  <c:v>1.2345679012345673E-2</c:v>
                </c:pt>
                <c:pt idx="46">
                  <c:v>1.2077294685990331E-2</c:v>
                </c:pt>
                <c:pt idx="47">
                  <c:v>1.1820330969267132E-2</c:v>
                </c:pt>
                <c:pt idx="48">
                  <c:v>1.157407407407407E-2</c:v>
                </c:pt>
                <c:pt idx="49">
                  <c:v>1.1337868480725617E-2</c:v>
                </c:pt>
                <c:pt idx="50">
                  <c:v>1.1111111111111106E-2</c:v>
                </c:pt>
              </c:numCache>
            </c:numRef>
          </c:xVal>
          <c:yVal>
            <c:numRef>
              <c:f>Sheet3!$G$4:$G$54</c:f>
              <c:numCache>
                <c:formatCode>General</c:formatCode>
                <c:ptCount val="51"/>
                <c:pt idx="0">
                  <c:v>0</c:v>
                </c:pt>
                <c:pt idx="1">
                  <c:v>-0.02</c:v>
                </c:pt>
                <c:pt idx="2">
                  <c:v>-0.04</c:v>
                </c:pt>
                <c:pt idx="3">
                  <c:v>-0.06</c:v>
                </c:pt>
                <c:pt idx="4">
                  <c:v>-0.08</c:v>
                </c:pt>
                <c:pt idx="5">
                  <c:v>-0.1</c:v>
                </c:pt>
                <c:pt idx="6">
                  <c:v>-0.12000000000000001</c:v>
                </c:pt>
                <c:pt idx="7">
                  <c:v>-0.14000000000000001</c:v>
                </c:pt>
                <c:pt idx="8">
                  <c:v>-0.16</c:v>
                </c:pt>
                <c:pt idx="9">
                  <c:v>-0.18</c:v>
                </c:pt>
                <c:pt idx="10">
                  <c:v>-0.19999999999999998</c:v>
                </c:pt>
                <c:pt idx="11">
                  <c:v>-0.21999999999999997</c:v>
                </c:pt>
                <c:pt idx="12">
                  <c:v>-0.23999999999999996</c:v>
                </c:pt>
                <c:pt idx="13">
                  <c:v>-0.25999999999999995</c:v>
                </c:pt>
                <c:pt idx="14">
                  <c:v>-0.27999999999999997</c:v>
                </c:pt>
                <c:pt idx="15">
                  <c:v>-0.3</c:v>
                </c:pt>
                <c:pt idx="16">
                  <c:v>-0.32</c:v>
                </c:pt>
                <c:pt idx="17">
                  <c:v>-0.34</c:v>
                </c:pt>
                <c:pt idx="18">
                  <c:v>-0.36000000000000004</c:v>
                </c:pt>
                <c:pt idx="19">
                  <c:v>-0.38000000000000006</c:v>
                </c:pt>
                <c:pt idx="20">
                  <c:v>-0.40000000000000008</c:v>
                </c:pt>
                <c:pt idx="21">
                  <c:v>-0.4200000000000001</c:v>
                </c:pt>
                <c:pt idx="22">
                  <c:v>-0.44000000000000011</c:v>
                </c:pt>
                <c:pt idx="23">
                  <c:v>-0.46000000000000013</c:v>
                </c:pt>
                <c:pt idx="24">
                  <c:v>-0.48000000000000015</c:v>
                </c:pt>
                <c:pt idx="25">
                  <c:v>-0.50000000000000011</c:v>
                </c:pt>
                <c:pt idx="26">
                  <c:v>-0.52000000000000013</c:v>
                </c:pt>
                <c:pt idx="27">
                  <c:v>-0.54000000000000015</c:v>
                </c:pt>
                <c:pt idx="28">
                  <c:v>-0.56000000000000016</c:v>
                </c:pt>
                <c:pt idx="29">
                  <c:v>-0.58000000000000018</c:v>
                </c:pt>
                <c:pt idx="30">
                  <c:v>-0.6000000000000002</c:v>
                </c:pt>
                <c:pt idx="31">
                  <c:v>-0.62000000000000022</c:v>
                </c:pt>
                <c:pt idx="32">
                  <c:v>-0.64000000000000024</c:v>
                </c:pt>
                <c:pt idx="33">
                  <c:v>-0.66000000000000025</c:v>
                </c:pt>
                <c:pt idx="34">
                  <c:v>-0.68000000000000027</c:v>
                </c:pt>
                <c:pt idx="35">
                  <c:v>-0.70000000000000029</c:v>
                </c:pt>
                <c:pt idx="36">
                  <c:v>-0.72000000000000031</c:v>
                </c:pt>
                <c:pt idx="37">
                  <c:v>-0.74000000000000032</c:v>
                </c:pt>
                <c:pt idx="38">
                  <c:v>-0.76000000000000034</c:v>
                </c:pt>
                <c:pt idx="39">
                  <c:v>-0.78000000000000036</c:v>
                </c:pt>
                <c:pt idx="40">
                  <c:v>-0.80000000000000038</c:v>
                </c:pt>
                <c:pt idx="41">
                  <c:v>-0.8200000000000004</c:v>
                </c:pt>
                <c:pt idx="42">
                  <c:v>-0.84000000000000041</c:v>
                </c:pt>
                <c:pt idx="43">
                  <c:v>-0.86000000000000043</c:v>
                </c:pt>
                <c:pt idx="44">
                  <c:v>-0.88000000000000045</c:v>
                </c:pt>
                <c:pt idx="45">
                  <c:v>-0.90000000000000047</c:v>
                </c:pt>
                <c:pt idx="46">
                  <c:v>-0.92000000000000048</c:v>
                </c:pt>
                <c:pt idx="47">
                  <c:v>-0.9400000000000005</c:v>
                </c:pt>
                <c:pt idx="48">
                  <c:v>-0.96000000000000052</c:v>
                </c:pt>
                <c:pt idx="49">
                  <c:v>-0.98000000000000054</c:v>
                </c:pt>
                <c:pt idx="50">
                  <c:v>-1.0000000000000004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B8-47B0-AE39-FBA2473898F8}"/>
            </c:ext>
          </c:extLst>
        </c:ser>
        <c:ser>
          <c:idx val="1"/>
          <c:order val="1"/>
          <c:tx>
            <c:v>X2=</c:v>
          </c:tx>
          <c:xVal>
            <c:numRef>
              <c:f>Sheet3!$K$5:$K$54</c:f>
              <c:numCache>
                <c:formatCode>General</c:formatCode>
                <c:ptCount val="50"/>
                <c:pt idx="0">
                  <c:v>5.5555555555555566E-3</c:v>
                </c:pt>
                <c:pt idx="1">
                  <c:v>2.6298487836949384E-2</c:v>
                </c:pt>
                <c:pt idx="2">
                  <c:v>4.6296296296296294E-2</c:v>
                </c:pt>
                <c:pt idx="3">
                  <c:v>5.6888888888888892E-2</c:v>
                </c:pt>
                <c:pt idx="4">
                  <c:v>6.0073048827374097E-2</c:v>
                </c:pt>
                <c:pt idx="5">
                  <c:v>5.9259259259259268E-2</c:v>
                </c:pt>
                <c:pt idx="6">
                  <c:v>5.6645527810807256E-2</c:v>
                </c:pt>
                <c:pt idx="7">
                  <c:v>5.3376701903630037E-2</c:v>
                </c:pt>
                <c:pt idx="8">
                  <c:v>0.05</c:v>
                </c:pt>
                <c:pt idx="9">
                  <c:v>4.6759999625920007E-2</c:v>
                </c:pt>
                <c:pt idx="10">
                  <c:v>4.3754109138724524E-2</c:v>
                </c:pt>
                <c:pt idx="11">
                  <c:v>4.100986799948738E-2</c:v>
                </c:pt>
                <c:pt idx="12">
                  <c:v>3.8522773499417858E-2</c:v>
                </c:pt>
                <c:pt idx="13">
                  <c:v>3.627470421045674E-2</c:v>
                </c:pt>
                <c:pt idx="14">
                  <c:v>3.4242822704361166E-2</c:v>
                </c:pt>
                <c:pt idx="15">
                  <c:v>3.2403781495985121E-2</c:v>
                </c:pt>
                <c:pt idx="16">
                  <c:v>3.0735602500387864E-2</c:v>
                </c:pt>
                <c:pt idx="17">
                  <c:v>2.9218407596785977E-2</c:v>
                </c:pt>
                <c:pt idx="18">
                  <c:v>2.783459134810486E-2</c:v>
                </c:pt>
                <c:pt idx="19">
                  <c:v>2.6568734311992658E-2</c:v>
                </c:pt>
                <c:pt idx="20">
                  <c:v>2.540740740740741E-2</c:v>
                </c:pt>
                <c:pt idx="21">
                  <c:v>2.4338942170325957E-2</c:v>
                </c:pt>
                <c:pt idx="22">
                  <c:v>2.3353202845608972E-2</c:v>
                </c:pt>
                <c:pt idx="23">
                  <c:v>2.2441376287530127E-2</c:v>
                </c:pt>
                <c:pt idx="24">
                  <c:v>2.159578549780462E-2</c:v>
                </c:pt>
                <c:pt idx="25">
                  <c:v>2.0809727624155665E-2</c:v>
                </c:pt>
                <c:pt idx="26">
                  <c:v>2.0077334919690656E-2</c:v>
                </c:pt>
                <c:pt idx="27">
                  <c:v>1.9393456228054037E-2</c:v>
                </c:pt>
                <c:pt idx="28">
                  <c:v>1.8753556324490574E-2</c:v>
                </c:pt>
                <c:pt idx="29">
                  <c:v>1.8153630544572603E-2</c:v>
                </c:pt>
                <c:pt idx="30">
                  <c:v>1.7590132379164149E-2</c:v>
                </c:pt>
                <c:pt idx="31">
                  <c:v>1.7059912007756091E-2</c:v>
                </c:pt>
                <c:pt idx="32">
                  <c:v>1.6560164033961391E-2</c:v>
                </c:pt>
                <c:pt idx="33">
                  <c:v>1.6088382954598943E-2</c:v>
                </c:pt>
                <c:pt idx="34">
                  <c:v>1.5642325129202862E-2</c:v>
                </c:pt>
                <c:pt idx="35">
                  <c:v>1.5219976218787149E-2</c:v>
                </c:pt>
                <c:pt idx="36">
                  <c:v>1.4819523233412644E-2</c:v>
                </c:pt>
                <c:pt idx="37">
                  <c:v>1.4439330471044991E-2</c:v>
                </c:pt>
                <c:pt idx="38">
                  <c:v>1.4077918749199015E-2</c:v>
                </c:pt>
                <c:pt idx="39">
                  <c:v>1.3733947429625205E-2</c:v>
                </c:pt>
                <c:pt idx="40">
                  <c:v>1.3406198818124165E-2</c:v>
                </c:pt>
                <c:pt idx="41">
                  <c:v>1.3093564589351641E-2</c:v>
                </c:pt>
                <c:pt idx="42">
                  <c:v>1.2795033942638744E-2</c:v>
                </c:pt>
                <c:pt idx="43">
                  <c:v>1.2509683241438904E-2</c:v>
                </c:pt>
                <c:pt idx="44">
                  <c:v>1.2236666927715552E-2</c:v>
                </c:pt>
                <c:pt idx="45">
                  <c:v>1.1975209534794301E-2</c:v>
                </c:pt>
                <c:pt idx="46">
                  <c:v>1.1724598649065316E-2</c:v>
                </c:pt>
                <c:pt idx="47">
                  <c:v>1.1484178693371861E-2</c:v>
                </c:pt>
                <c:pt idx="48">
                  <c:v>1.1253345423728158E-2</c:v>
                </c:pt>
                <c:pt idx="49">
                  <c:v>1.1031541046802163E-2</c:v>
                </c:pt>
              </c:numCache>
            </c:numRef>
          </c:xVal>
          <c:yVal>
            <c:numRef>
              <c:f>Sheet3!$G$5:$G$54</c:f>
              <c:numCache>
                <c:formatCode>General</c:formatCode>
                <c:ptCount val="50"/>
                <c:pt idx="0">
                  <c:v>-0.02</c:v>
                </c:pt>
                <c:pt idx="1">
                  <c:v>-0.04</c:v>
                </c:pt>
                <c:pt idx="2">
                  <c:v>-0.06</c:v>
                </c:pt>
                <c:pt idx="3">
                  <c:v>-0.08</c:v>
                </c:pt>
                <c:pt idx="4">
                  <c:v>-0.1</c:v>
                </c:pt>
                <c:pt idx="5">
                  <c:v>-0.12000000000000001</c:v>
                </c:pt>
                <c:pt idx="6">
                  <c:v>-0.14000000000000001</c:v>
                </c:pt>
                <c:pt idx="7">
                  <c:v>-0.16</c:v>
                </c:pt>
                <c:pt idx="8">
                  <c:v>-0.18</c:v>
                </c:pt>
                <c:pt idx="9">
                  <c:v>-0.19999999999999998</c:v>
                </c:pt>
                <c:pt idx="10">
                  <c:v>-0.21999999999999997</c:v>
                </c:pt>
                <c:pt idx="11">
                  <c:v>-0.23999999999999996</c:v>
                </c:pt>
                <c:pt idx="12">
                  <c:v>-0.25999999999999995</c:v>
                </c:pt>
                <c:pt idx="13">
                  <c:v>-0.27999999999999997</c:v>
                </c:pt>
                <c:pt idx="14">
                  <c:v>-0.3</c:v>
                </c:pt>
                <c:pt idx="15">
                  <c:v>-0.32</c:v>
                </c:pt>
                <c:pt idx="16">
                  <c:v>-0.34</c:v>
                </c:pt>
                <c:pt idx="17">
                  <c:v>-0.36000000000000004</c:v>
                </c:pt>
                <c:pt idx="18">
                  <c:v>-0.38000000000000006</c:v>
                </c:pt>
                <c:pt idx="19">
                  <c:v>-0.40000000000000008</c:v>
                </c:pt>
                <c:pt idx="20">
                  <c:v>-0.4200000000000001</c:v>
                </c:pt>
                <c:pt idx="21">
                  <c:v>-0.44000000000000011</c:v>
                </c:pt>
                <c:pt idx="22">
                  <c:v>-0.46000000000000013</c:v>
                </c:pt>
                <c:pt idx="23">
                  <c:v>-0.48000000000000015</c:v>
                </c:pt>
                <c:pt idx="24">
                  <c:v>-0.50000000000000011</c:v>
                </c:pt>
                <c:pt idx="25">
                  <c:v>-0.52000000000000013</c:v>
                </c:pt>
                <c:pt idx="26">
                  <c:v>-0.54000000000000015</c:v>
                </c:pt>
                <c:pt idx="27">
                  <c:v>-0.56000000000000016</c:v>
                </c:pt>
                <c:pt idx="28">
                  <c:v>-0.58000000000000018</c:v>
                </c:pt>
                <c:pt idx="29">
                  <c:v>-0.6000000000000002</c:v>
                </c:pt>
                <c:pt idx="30">
                  <c:v>-0.62000000000000022</c:v>
                </c:pt>
                <c:pt idx="31">
                  <c:v>-0.64000000000000024</c:v>
                </c:pt>
                <c:pt idx="32">
                  <c:v>-0.66000000000000025</c:v>
                </c:pt>
                <c:pt idx="33">
                  <c:v>-0.68000000000000027</c:v>
                </c:pt>
                <c:pt idx="34">
                  <c:v>-0.70000000000000029</c:v>
                </c:pt>
                <c:pt idx="35">
                  <c:v>-0.72000000000000031</c:v>
                </c:pt>
                <c:pt idx="36">
                  <c:v>-0.74000000000000032</c:v>
                </c:pt>
                <c:pt idx="37">
                  <c:v>-0.76000000000000034</c:v>
                </c:pt>
                <c:pt idx="38">
                  <c:v>-0.78000000000000036</c:v>
                </c:pt>
                <c:pt idx="39">
                  <c:v>-0.80000000000000038</c:v>
                </c:pt>
                <c:pt idx="40">
                  <c:v>-0.8200000000000004</c:v>
                </c:pt>
                <c:pt idx="41">
                  <c:v>-0.84000000000000041</c:v>
                </c:pt>
                <c:pt idx="42">
                  <c:v>-0.86000000000000043</c:v>
                </c:pt>
                <c:pt idx="43">
                  <c:v>-0.88000000000000045</c:v>
                </c:pt>
                <c:pt idx="44">
                  <c:v>-0.90000000000000047</c:v>
                </c:pt>
                <c:pt idx="45">
                  <c:v>-0.92000000000000048</c:v>
                </c:pt>
                <c:pt idx="46">
                  <c:v>-0.9400000000000005</c:v>
                </c:pt>
                <c:pt idx="47">
                  <c:v>-0.96000000000000052</c:v>
                </c:pt>
                <c:pt idx="48">
                  <c:v>-0.98000000000000054</c:v>
                </c:pt>
                <c:pt idx="49">
                  <c:v>-1.0000000000000004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B8-47B0-AE39-FBA247389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782976"/>
        <c:axId val="141783552"/>
      </c:scatterChart>
      <c:valAx>
        <c:axId val="1417829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hr-HR" sz="1800" b="1" i="0" baseline="0">
                    <a:effectLst/>
                  </a:rPr>
                  <a:t>Intezitet maksimalnog naprezanja za </a:t>
                </a:r>
                <a:r>
                  <a:rPr lang="el-GR" sz="1800" b="1" i="0" baseline="0">
                    <a:effectLst/>
                  </a:rPr>
                  <a:t>θ</a:t>
                </a:r>
                <a:r>
                  <a:rPr lang="hr-HR" sz="1800" b="1" i="0" baseline="0">
                    <a:effectLst/>
                  </a:rPr>
                  <a:t>=0   (</a:t>
                </a:r>
                <a:r>
                  <a:rPr lang="el-GR" sz="1800" b="1" i="0" baseline="0">
                    <a:effectLst/>
                  </a:rPr>
                  <a:t>σ</a:t>
                </a:r>
                <a:r>
                  <a:rPr lang="hr-HR" sz="1800" b="1" i="0" baseline="-25000">
                    <a:effectLst/>
                  </a:rPr>
                  <a:t>11</a:t>
                </a:r>
                <a:r>
                  <a:rPr lang="hr-HR" sz="1800" b="1" i="0" baseline="0">
                    <a:effectLst/>
                  </a:rPr>
                  <a:t>=</a:t>
                </a:r>
                <a:r>
                  <a:rPr lang="el-GR" sz="1800" b="1" i="0" baseline="0">
                    <a:effectLst/>
                  </a:rPr>
                  <a:t>σ</a:t>
                </a:r>
                <a:r>
                  <a:rPr lang="hr-HR" sz="1800" b="1" i="0" baseline="-25000">
                    <a:effectLst/>
                  </a:rPr>
                  <a:t>max</a:t>
                </a:r>
                <a:r>
                  <a:rPr lang="hr-HR" sz="1800" b="1" i="0" baseline="0">
                    <a:effectLst/>
                  </a:rPr>
                  <a:t>)</a:t>
                </a:r>
                <a:endParaRPr lang="hr-HR">
                  <a:effectLst/>
                </a:endParaRPr>
              </a:p>
            </c:rich>
          </c:tx>
          <c:layout>
            <c:manualLayout>
              <c:xMode val="edge"/>
              <c:yMode val="edge"/>
              <c:x val="0.22987127306658281"/>
              <c:y val="1.641665787337862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r-Latn-RS"/>
          </a:p>
        </c:txPr>
        <c:crossAx val="141783552"/>
        <c:crosses val="autoZero"/>
        <c:crossBetween val="midCat"/>
      </c:valAx>
      <c:valAx>
        <c:axId val="141783552"/>
        <c:scaling>
          <c:orientation val="minMax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r-HR" sz="1600"/>
                  <a:t>koordinata x</a:t>
                </a:r>
                <a:r>
                  <a:rPr lang="hr-HR" sz="1600" baseline="-25000"/>
                  <a:t>1</a:t>
                </a:r>
                <a:r>
                  <a:rPr lang="hr-HR" sz="1600"/>
                  <a:t>=L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sr-Latn-RS"/>
          </a:p>
        </c:txPr>
        <c:crossAx val="141782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7307438014398651"/>
          <c:y val="0.38919585956116398"/>
          <c:w val="9.7266614770345886E-2"/>
          <c:h val="8.3841289533225977E-2"/>
        </c:manualLayout>
      </c:layout>
      <c:overlay val="0"/>
      <c:txPr>
        <a:bodyPr/>
        <a:lstStyle/>
        <a:p>
          <a:pPr>
            <a:defRPr sz="1200" b="1"/>
          </a:pPr>
          <a:endParaRPr lang="sr-Latn-R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9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5" workbookViewId="0"/>
  </sheetViews>
  <pageMargins left="0.7" right="0.7" top="0.75" bottom="0.75" header="0.3" footer="0.3"/>
  <pageSetup paperSize="9" orientation="landscape" r:id="rId1"/>
  <drawing r:id="rId2"/>
  <legacyDrawing r:id="rId3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5" workbookViewId="0"/>
  </sheetViews>
  <pageMargins left="0.7" right="0.7" top="0.75" bottom="0.75" header="0.3" footer="0.3"/>
  <drawing r:id="rId1"/>
  <legacy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5" workbookViewId="0"/>
  </sheetViews>
  <pageMargins left="0.7" right="0.7" top="0.75" bottom="0.75" header="0.3" footer="0.3"/>
  <drawing r:id="rId1"/>
  <legacy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tabSelected="1" zoomScale="115" workbookViewId="0"/>
  </sheetViews>
  <pageMargins left="0.7" right="0.7" top="0.75" bottom="0.75" header="0.3" footer="0.3"/>
  <drawing r:id="rId1"/>
  <legacyDrawing r:id="rId2"/>
</chartsheet>
</file>

<file path=xl/ctrlProps/ctrlProp1.xml><?xml version="1.0" encoding="utf-8"?>
<formControlPr xmlns="http://schemas.microsoft.com/office/spreadsheetml/2009/9/main" objectType="Spin" dx="16" fmlaLink="$F$4" inc="10" max="30000" page="10" val="9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11</xdr:row>
      <xdr:rowOff>9525</xdr:rowOff>
    </xdr:from>
    <xdr:to>
      <xdr:col>16</xdr:col>
      <xdr:colOff>144404</xdr:colOff>
      <xdr:row>12</xdr:row>
      <xdr:rowOff>144103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05925" y="2105025"/>
          <a:ext cx="592079" cy="32507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hr-HR" sz="1100"/>
        </a:p>
      </xdr:txBody>
    </xdr:sp>
    <xdr:clientData/>
  </xdr:twoCellAnchor>
  <xdr:twoCellAnchor>
    <xdr:from>
      <xdr:col>11</xdr:col>
      <xdr:colOff>228600</xdr:colOff>
      <xdr:row>3</xdr:row>
      <xdr:rowOff>176212</xdr:rowOff>
    </xdr:from>
    <xdr:to>
      <xdr:col>18</xdr:col>
      <xdr:colOff>533400</xdr:colOff>
      <xdr:row>18</xdr:row>
      <xdr:rowOff>61912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0.50436</cdr:x>
      <cdr:y>0.53641</cdr:y>
    </cdr:from>
    <cdr:to>
      <cdr:x>0.56146</cdr:x>
      <cdr:y>0.58981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96047" y="3263605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600"/>
            <a:t>α</a:t>
          </a:r>
          <a:r>
            <a:rPr lang="hr-HR" sz="1600"/>
            <a:t>=</a:t>
          </a:r>
        </a:p>
      </cdr:txBody>
    </cdr:sp>
  </cdr:relSizeAnchor>
  <cdr:relSizeAnchor xmlns:cdr="http://schemas.openxmlformats.org/drawingml/2006/chartDrawing">
    <cdr:from>
      <cdr:x>0.53282</cdr:x>
      <cdr:y>0.5399</cdr:y>
    </cdr:from>
    <cdr:to>
      <cdr:x>0.58991</cdr:x>
      <cdr:y>0.5933</cdr:y>
    </cdr:to>
    <cdr:sp macro="" textlink="Sheet3!$F$4">
      <cdr:nvSpPr>
        <cdr:cNvPr id="4" name="TextBox 1"/>
        <cdr:cNvSpPr txBox="1"/>
      </cdr:nvSpPr>
      <cdr:spPr>
        <a:xfrm xmlns:a="http://schemas.openxmlformats.org/drawingml/2006/main">
          <a:off x="4960975" y="3284870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86ADAF5-590D-4154-923A-6392BCD83395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90</a:t>
          </a:fld>
          <a:endParaRPr lang="hr-HR" sz="2000" b="1"/>
        </a:p>
      </cdr:txBody>
    </cdr:sp>
  </cdr:relSizeAnchor>
  <cdr:relSizeAnchor xmlns:cdr="http://schemas.openxmlformats.org/drawingml/2006/chartDrawing">
    <cdr:from>
      <cdr:x>0.54218</cdr:x>
      <cdr:y>0.42445</cdr:y>
    </cdr:from>
    <cdr:to>
      <cdr:x>0.59928</cdr:x>
      <cdr:y>0.47785</cdr:y>
    </cdr:to>
    <cdr:sp macro="" textlink="Sheet3!$K$2">
      <cdr:nvSpPr>
        <cdr:cNvPr id="5" name="TextBox 1"/>
        <cdr:cNvSpPr txBox="1"/>
      </cdr:nvSpPr>
      <cdr:spPr>
        <a:xfrm xmlns:a="http://schemas.openxmlformats.org/drawingml/2006/main">
          <a:off x="5048177" y="2582456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014D50F-2079-4003-AA39-B982B54F6DCD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0,06</a:t>
          </a:fld>
          <a:endParaRPr lang="hr-HR" sz="2800" b="1"/>
        </a:p>
      </cdr:txBody>
    </cdr:sp>
  </cdr:relSizeAnchor>
  <cdr:relSizeAnchor xmlns:cdr="http://schemas.openxmlformats.org/drawingml/2006/chartDrawing">
    <cdr:from>
      <cdr:x>0.72948</cdr:x>
      <cdr:y>0.36272</cdr:y>
    </cdr:from>
    <cdr:to>
      <cdr:x>0.80809</cdr:x>
      <cdr:y>0.41612</cdr:y>
    </cdr:to>
    <cdr:sp macro="" textlink="Sheet3!$D$3">
      <cdr:nvSpPr>
        <cdr:cNvPr id="6" name="TextBox 1"/>
        <cdr:cNvSpPr txBox="1"/>
      </cdr:nvSpPr>
      <cdr:spPr>
        <a:xfrm xmlns:a="http://schemas.openxmlformats.org/drawingml/2006/main">
          <a:off x="6792136" y="2206846"/>
          <a:ext cx="731875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5525519-B8DC-42C1-A3D8-B18EBB474D8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hr-HR" sz="4000" b="1"/>
        </a:p>
      </cdr:txBody>
    </cdr:sp>
  </cdr:relSizeAnchor>
  <cdr:relSizeAnchor xmlns:cdr="http://schemas.openxmlformats.org/drawingml/2006/chartDrawing">
    <cdr:from>
      <cdr:x>0.82044</cdr:x>
      <cdr:y>0.51506</cdr:y>
    </cdr:from>
    <cdr:to>
      <cdr:x>0.87875</cdr:x>
      <cdr:y>0.56672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39049" y="3133725"/>
          <a:ext cx="5429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600" b="1"/>
            <a:t>θ</a:t>
          </a:r>
          <a:r>
            <a:rPr lang="hr-HR" sz="1600" b="1"/>
            <a:t>=0</a:t>
          </a:r>
        </a:p>
      </cdr:txBody>
    </cdr:sp>
  </cdr:relSizeAnchor>
  <cdr:relSizeAnchor xmlns:cdr="http://schemas.openxmlformats.org/drawingml/2006/chartDrawing">
    <cdr:from>
      <cdr:x>0.57911</cdr:x>
      <cdr:y>0.3308</cdr:y>
    </cdr:from>
    <cdr:to>
      <cdr:x>0.88661</cdr:x>
      <cdr:y>0.82455</cdr:y>
    </cdr:to>
    <cdr:pic>
      <cdr:nvPicPr>
        <cdr:cNvPr id="9223" name="Object 2">
          <a:extLst xmlns:a="http://schemas.openxmlformats.org/drawingml/2006/main">
            <a:ext uri="{FF2B5EF4-FFF2-40B4-BE49-F238E27FC236}">
              <a16:creationId xmlns:a16="http://schemas.microsoft.com/office/drawing/2014/main" id="{9B6B67C4-544F-452A-B5E6-6A246CC55CD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391978" y="2012674"/>
          <a:ext cx="2863093" cy="3004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0.57935</cdr:x>
      <cdr:y>0.84734</cdr:y>
    </cdr:from>
    <cdr:to>
      <cdr:x>0.91969</cdr:x>
      <cdr:y>0.97408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F76CDCE4-0A80-4A1A-B30D-76F8B9F36769}"/>
            </a:ext>
          </a:extLst>
        </cdr:cNvPr>
        <cdr:cNvSpPr txBox="1"/>
      </cdr:nvSpPr>
      <cdr:spPr>
        <a:xfrm xmlns:a="http://schemas.openxmlformats.org/drawingml/2006/main">
          <a:off x="5388749" y="5144330"/>
          <a:ext cx="3165628" cy="76945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100"/>
            <a:t>- Analiza inteziteta normalnog</a:t>
          </a:r>
          <a:r>
            <a:rPr lang="hr-HR" sz="1100" baseline="0"/>
            <a:t> naprezanja u zavisnosti o kutu alfa</a:t>
          </a:r>
        </a:p>
        <a:p xmlns:a="http://schemas.openxmlformats.org/drawingml/2006/main">
          <a:r>
            <a:rPr lang="hr-HR" sz="1100" baseline="0"/>
            <a:t>- Promjenom kuta na strelici, vidljivo je da naprezanje s povećanjem kuta opada </a:t>
          </a:r>
          <a:endParaRPr lang="hr-HR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0.59245</cdr:x>
      <cdr:y>0.33489</cdr:y>
    </cdr:from>
    <cdr:to>
      <cdr:x>0.88547</cdr:x>
      <cdr:y>0.83039</cdr:y>
    </cdr:to>
    <cdr:pic>
      <cdr:nvPicPr>
        <cdr:cNvPr id="9222" name="Object 2">
          <a:extLst xmlns:a="http://schemas.openxmlformats.org/drawingml/2006/main">
            <a:ext uri="{FF2B5EF4-FFF2-40B4-BE49-F238E27FC236}">
              <a16:creationId xmlns:a16="http://schemas.microsoft.com/office/drawing/2014/main" id="{D5968A96-B52E-41C3-AB58-412A2A90AB3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516218" y="2037523"/>
          <a:ext cx="2728244" cy="3014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0.50436</cdr:x>
      <cdr:y>0.53641</cdr:y>
    </cdr:from>
    <cdr:to>
      <cdr:x>0.56146</cdr:x>
      <cdr:y>0.58981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96047" y="3263605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600"/>
            <a:t>α</a:t>
          </a:r>
          <a:r>
            <a:rPr lang="hr-HR" sz="1600"/>
            <a:t>=</a:t>
          </a:r>
        </a:p>
      </cdr:txBody>
    </cdr:sp>
  </cdr:relSizeAnchor>
  <cdr:relSizeAnchor xmlns:cdr="http://schemas.openxmlformats.org/drawingml/2006/chartDrawing">
    <cdr:from>
      <cdr:x>0.53282</cdr:x>
      <cdr:y>0.5399</cdr:y>
    </cdr:from>
    <cdr:to>
      <cdr:x>0.58991</cdr:x>
      <cdr:y>0.5933</cdr:y>
    </cdr:to>
    <cdr:sp macro="" textlink="Sheet3!$F$4">
      <cdr:nvSpPr>
        <cdr:cNvPr id="4" name="TextBox 1"/>
        <cdr:cNvSpPr txBox="1"/>
      </cdr:nvSpPr>
      <cdr:spPr>
        <a:xfrm xmlns:a="http://schemas.openxmlformats.org/drawingml/2006/main">
          <a:off x="4960975" y="3284870"/>
          <a:ext cx="531628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86ADAF5-590D-4154-923A-6392BCD83395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90</a:t>
          </a:fld>
          <a:endParaRPr lang="hr-HR" sz="2000" b="1"/>
        </a:p>
      </cdr:txBody>
    </cdr:sp>
  </cdr:relSizeAnchor>
  <cdr:relSizeAnchor xmlns:cdr="http://schemas.openxmlformats.org/drawingml/2006/chartDrawing">
    <cdr:from>
      <cdr:x>0.54218</cdr:x>
      <cdr:y>0.42445</cdr:y>
    </cdr:from>
    <cdr:to>
      <cdr:x>0.60994</cdr:x>
      <cdr:y>0.47785</cdr:y>
    </cdr:to>
    <cdr:sp macro="" textlink="Sheet3!$K$2">
      <cdr:nvSpPr>
        <cdr:cNvPr id="5" name="TextBox 1"/>
        <cdr:cNvSpPr txBox="1"/>
      </cdr:nvSpPr>
      <cdr:spPr>
        <a:xfrm xmlns:a="http://schemas.openxmlformats.org/drawingml/2006/main">
          <a:off x="4697236" y="2668305"/>
          <a:ext cx="587068" cy="335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0014D50F-2079-4003-AA39-B982B54F6DCD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0,06</a:t>
          </a:fld>
          <a:endParaRPr lang="hr-HR" sz="2800" b="1"/>
        </a:p>
      </cdr:txBody>
    </cdr:sp>
  </cdr:relSizeAnchor>
  <cdr:relSizeAnchor xmlns:cdr="http://schemas.openxmlformats.org/drawingml/2006/chartDrawing">
    <cdr:from>
      <cdr:x>0.72948</cdr:x>
      <cdr:y>0.36272</cdr:y>
    </cdr:from>
    <cdr:to>
      <cdr:x>0.80809</cdr:x>
      <cdr:y>0.41612</cdr:y>
    </cdr:to>
    <cdr:sp macro="" textlink="Sheet3!$D$3">
      <cdr:nvSpPr>
        <cdr:cNvPr id="6" name="TextBox 1"/>
        <cdr:cNvSpPr txBox="1"/>
      </cdr:nvSpPr>
      <cdr:spPr>
        <a:xfrm xmlns:a="http://schemas.openxmlformats.org/drawingml/2006/main">
          <a:off x="6792136" y="2206846"/>
          <a:ext cx="731875" cy="324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5525519-B8DC-42C1-A3D8-B18EBB474D8C}" type="TxLink">
            <a:rPr lang="en-US" sz="1600" b="1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hr-HR" sz="4400" b="1"/>
        </a:p>
      </cdr:txBody>
    </cdr:sp>
  </cdr:relSizeAnchor>
  <cdr:relSizeAnchor xmlns:cdr="http://schemas.openxmlformats.org/drawingml/2006/chartDrawing">
    <cdr:from>
      <cdr:x>0.82044</cdr:x>
      <cdr:y>0.51506</cdr:y>
    </cdr:from>
    <cdr:to>
      <cdr:x>0.87875</cdr:x>
      <cdr:y>0.56672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639049" y="3133725"/>
          <a:ext cx="5429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1600" b="1"/>
            <a:t>θ</a:t>
          </a:r>
          <a:r>
            <a:rPr lang="hr-HR" sz="1600" b="1"/>
            <a:t>=0</a:t>
          </a:r>
        </a:p>
      </cdr:txBody>
    </cdr:sp>
  </cdr:relSizeAnchor>
  <cdr:relSizeAnchor xmlns:cdr="http://schemas.openxmlformats.org/drawingml/2006/chartDrawing">
    <cdr:from>
      <cdr:x>0.4914</cdr:x>
      <cdr:y>0.77602</cdr:y>
    </cdr:from>
    <cdr:to>
      <cdr:x>0.75048</cdr:x>
      <cdr:y>0.93412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71682D7-F18F-492B-B3A5-A9E576CF4F64}"/>
            </a:ext>
          </a:extLst>
        </cdr:cNvPr>
        <cdr:cNvSpPr txBox="1"/>
      </cdr:nvSpPr>
      <cdr:spPr>
        <a:xfrm xmlns:a="http://schemas.openxmlformats.org/drawingml/2006/main">
          <a:off x="4257261" y="4878457"/>
          <a:ext cx="2244587" cy="993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r-HR" sz="1100"/>
        </a:p>
      </cdr:txBody>
    </cdr:sp>
  </cdr:relSizeAnchor>
  <cdr:relSizeAnchor xmlns:cdr="http://schemas.openxmlformats.org/drawingml/2006/chartDrawing">
    <cdr:from>
      <cdr:x>0.44837</cdr:x>
      <cdr:y>0.79974</cdr:y>
    </cdr:from>
    <cdr:to>
      <cdr:x>0.98853</cdr:x>
      <cdr:y>0.98287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1AF4009E-6484-4A8E-9E72-38D2D5B0FF51}"/>
            </a:ext>
          </a:extLst>
        </cdr:cNvPr>
        <cdr:cNvSpPr txBox="1"/>
      </cdr:nvSpPr>
      <cdr:spPr>
        <a:xfrm xmlns:a="http://schemas.openxmlformats.org/drawingml/2006/main">
          <a:off x="3884543" y="5027544"/>
          <a:ext cx="4679673" cy="11512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100"/>
            <a:t>- Analiza inteziteta normalnog</a:t>
          </a:r>
          <a:r>
            <a:rPr lang="hr-HR" sz="1100" baseline="0"/>
            <a:t> naprezanja u presječnoj ravnini za x2=0 i x2≠0.</a:t>
          </a:r>
        </a:p>
        <a:p xmlns:a="http://schemas.openxmlformats.org/drawingml/2006/main">
          <a:r>
            <a:rPr lang="hr-HR" sz="1100" baseline="0"/>
            <a:t>- Vidljivo je da naprezanje s udaljenošću od djelovanja sile opada.</a:t>
          </a:r>
        </a:p>
        <a:p xmlns:a="http://schemas.openxmlformats.org/drawingml/2006/main">
          <a:r>
            <a:rPr lang="hr-HR" sz="1100" baseline="0"/>
            <a:t>- U presječnoj ravnini ispod sile naprezanje ide u beskonačnost. </a:t>
          </a:r>
        </a:p>
        <a:p xmlns:a="http://schemas.openxmlformats.org/drawingml/2006/main">
          <a:r>
            <a:rPr lang="hr-HR" sz="1100" baseline="0"/>
            <a:t>- Nadalje, intezitet normalnog naprezanja po visini presjeka (x1) s dubinom opada (naprezanje u tlu)!!</a:t>
          </a:r>
          <a:endParaRPr lang="hr-HR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0.06652</cdr:x>
      <cdr:y>0.34451</cdr:y>
    </cdr:from>
    <cdr:to>
      <cdr:x>0.21792</cdr:x>
      <cdr:y>0.40557</cdr:y>
    </cdr:to>
    <cdr:sp macro="" textlink="">
      <cdr:nvSpPr>
        <cdr:cNvPr id="2" name="TextBox 8"/>
        <cdr:cNvSpPr txBox="1"/>
      </cdr:nvSpPr>
      <cdr:spPr>
        <a:xfrm xmlns:a="http://schemas.openxmlformats.org/drawingml/2006/main">
          <a:off x="619347" y="2096091"/>
          <a:ext cx="1409701" cy="371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odstupanje (%)=</a:t>
          </a:r>
        </a:p>
      </cdr:txBody>
    </cdr:sp>
  </cdr:relSizeAnchor>
  <cdr:relSizeAnchor xmlns:cdr="http://schemas.openxmlformats.org/drawingml/2006/chartDrawing">
    <cdr:from>
      <cdr:x>0.20872</cdr:x>
      <cdr:y>0.34451</cdr:y>
    </cdr:from>
    <cdr:to>
      <cdr:x>0.29267</cdr:x>
      <cdr:y>0.39618</cdr:y>
    </cdr:to>
    <cdr:sp macro="" textlink="Sheet1!$G$1">
      <cdr:nvSpPr>
        <cdr:cNvPr id="3" name="TextBox 9"/>
        <cdr:cNvSpPr txBox="1"/>
      </cdr:nvSpPr>
      <cdr:spPr>
        <a:xfrm xmlns:a="http://schemas.openxmlformats.org/drawingml/2006/main">
          <a:off x="1943323" y="2096091"/>
          <a:ext cx="78165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DBB8F74-C3D3-435E-885C-FAEAB53F1C51}" type="TxLink">
            <a:rPr lang="en-US" sz="1400" b="1" i="0" u="none" strike="noStrike">
              <a:solidFill>
                <a:srgbClr val="FF0000"/>
              </a:solidFill>
              <a:latin typeface="Calibri"/>
            </a:rPr>
            <a:pPr/>
            <a:t>1,06%</a:t>
          </a:fld>
          <a:endParaRPr lang="hr-HR" sz="24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0.08793</cdr:x>
      <cdr:y>0.26563</cdr:y>
    </cdr:from>
    <cdr:to>
      <cdr:x>0.15385</cdr:x>
      <cdr:y>0.32669</cdr:y>
    </cdr:to>
    <cdr:sp macro="" textlink="">
      <cdr:nvSpPr>
        <cdr:cNvPr id="7" name="TextBox 8"/>
        <cdr:cNvSpPr txBox="1"/>
      </cdr:nvSpPr>
      <cdr:spPr>
        <a:xfrm xmlns:a="http://schemas.openxmlformats.org/drawingml/2006/main">
          <a:off x="818708" y="1616149"/>
          <a:ext cx="613734" cy="371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 b="1"/>
            <a:t>c/L=</a:t>
          </a:r>
        </a:p>
      </cdr:txBody>
    </cdr:sp>
  </cdr:relSizeAnchor>
  <cdr:relSizeAnchor xmlns:cdr="http://schemas.openxmlformats.org/drawingml/2006/chartDrawing">
    <cdr:from>
      <cdr:x>0.12917</cdr:x>
      <cdr:y>0.26442</cdr:y>
    </cdr:from>
    <cdr:to>
      <cdr:x>0.18748</cdr:x>
      <cdr:y>0.30669</cdr:y>
    </cdr:to>
    <cdr:sp macro="" textlink="Sheet1!$E$5">
      <cdr:nvSpPr>
        <cdr:cNvPr id="4" name="TextBox 2"/>
        <cdr:cNvSpPr txBox="1"/>
      </cdr:nvSpPr>
      <cdr:spPr>
        <a:xfrm xmlns:a="http://schemas.openxmlformats.org/drawingml/2006/main">
          <a:off x="1202661" y="1608765"/>
          <a:ext cx="5429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F3769C0-EFA4-4463-A675-C71797D71180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hr-HR" sz="2400" b="1"/>
        </a:p>
      </cdr:txBody>
    </cdr:sp>
  </cdr:relSizeAnchor>
  <cdr:relSizeAnchor xmlns:cdr="http://schemas.openxmlformats.org/drawingml/2006/chartDrawing">
    <cdr:from>
      <cdr:x>0.1527</cdr:x>
      <cdr:y>0.26442</cdr:y>
    </cdr:from>
    <cdr:to>
      <cdr:x>0.21101</cdr:x>
      <cdr:y>0.30669</cdr:y>
    </cdr:to>
    <cdr:sp macro="" textlink="Sheet1!$E$6">
      <cdr:nvSpPr>
        <cdr:cNvPr id="5" name="TextBox 10"/>
        <cdr:cNvSpPr txBox="1"/>
      </cdr:nvSpPr>
      <cdr:spPr>
        <a:xfrm xmlns:a="http://schemas.openxmlformats.org/drawingml/2006/main">
          <a:off x="1421736" y="1608765"/>
          <a:ext cx="5429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A422060-CE5D-4279-B276-2229C6594C0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hr-HR" sz="2400" b="1"/>
        </a:p>
      </cdr:txBody>
    </cdr:sp>
  </cdr:relSizeAnchor>
  <cdr:relSizeAnchor xmlns:cdr="http://schemas.openxmlformats.org/drawingml/2006/chartDrawing">
    <cdr:from>
      <cdr:x>0.1467</cdr:x>
      <cdr:y>0.27046</cdr:y>
    </cdr:from>
    <cdr:to>
      <cdr:x>0.16483</cdr:x>
      <cdr:y>0.31161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1F532C7-0BBE-4C9C-8A97-81EE12220BD1}"/>
            </a:ext>
          </a:extLst>
        </cdr:cNvPr>
        <cdr:cNvCxnSpPr/>
      </cdr:nvCxnSpPr>
      <cdr:spPr>
        <a:xfrm xmlns:a="http://schemas.openxmlformats.org/drawingml/2006/main" flipH="1">
          <a:off x="1365947" y="1645504"/>
          <a:ext cx="168728" cy="25037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0.54926</cdr:x>
      <cdr:y>0.60579</cdr:y>
    </cdr:from>
    <cdr:to>
      <cdr:x>0.9287</cdr:x>
      <cdr:y>0.92404</cdr:y>
    </cdr:to>
    <cdr:pic>
      <cdr:nvPicPr>
        <cdr:cNvPr id="4099" name="Object 2">
          <a:extLst xmlns:a="http://schemas.openxmlformats.org/drawingml/2006/main">
            <a:ext uri="{FF2B5EF4-FFF2-40B4-BE49-F238E27FC236}">
              <a16:creationId xmlns:a16="http://schemas.microsoft.com/office/drawing/2014/main" id="{0A3B4EE2-AC52-46E9-90D6-1C2C05CB74A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24863"/>
        <a:stretch xmlns:a="http://schemas.openxmlformats.org/drawingml/2006/main"/>
      </cdr:blipFill>
      <cdr:spPr bwMode="auto">
        <a:xfrm xmlns:a="http://schemas.openxmlformats.org/drawingml/2006/main">
          <a:off x="5114121" y="3685760"/>
          <a:ext cx="3532922" cy="193629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0.37273</cdr:x>
      <cdr:y>0.24368</cdr:y>
    </cdr:from>
    <cdr:to>
      <cdr:x>0.41454</cdr:x>
      <cdr:y>0.28452</cdr:y>
    </cdr:to>
    <cdr:sp macro="" textlink="Sheet1!$F$4">
      <cdr:nvSpPr>
        <cdr:cNvPr id="8" name="TextBox 7"/>
        <cdr:cNvSpPr txBox="1"/>
      </cdr:nvSpPr>
      <cdr:spPr>
        <a:xfrm xmlns:a="http://schemas.openxmlformats.org/drawingml/2006/main">
          <a:off x="3470412" y="1482588"/>
          <a:ext cx="389283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5C04C8E-5592-462A-BBDE-DECE6560E631}" type="TxLink">
            <a:rPr lang="en-US" sz="14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hr-HR" sz="1400"/>
        </a:p>
      </cdr:txBody>
    </cdr:sp>
  </cdr:relSizeAnchor>
  <cdr:relSizeAnchor xmlns:cdr="http://schemas.openxmlformats.org/drawingml/2006/chartDrawing">
    <cdr:from>
      <cdr:x>0.28555</cdr:x>
      <cdr:y>0.00953</cdr:y>
    </cdr:from>
    <cdr:to>
      <cdr:x>0.40208</cdr:x>
      <cdr:y>0.04629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656006" y="57858"/>
          <a:ext cx="1083889" cy="223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400"/>
            <a:t>RASPON   L=</a:t>
          </a:r>
        </a:p>
      </cdr:txBody>
    </cdr:sp>
  </cdr:relSizeAnchor>
  <cdr:relSizeAnchor xmlns:cdr="http://schemas.openxmlformats.org/drawingml/2006/chartDrawing">
    <cdr:from>
      <cdr:x>0.24107</cdr:x>
      <cdr:y>0.24522</cdr:y>
    </cdr:from>
    <cdr:to>
      <cdr:x>0.38975</cdr:x>
      <cdr:y>0.28198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44587" y="1491973"/>
          <a:ext cx="1384300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POLOŽAJ PO X</a:t>
          </a:r>
          <a:r>
            <a:rPr lang="hr-HR" sz="1400" baseline="-25000"/>
            <a:t>1</a:t>
          </a:r>
          <a:r>
            <a:rPr lang="hr-HR" sz="1400" baseline="0"/>
            <a:t>=</a:t>
          </a:r>
        </a:p>
      </cdr:txBody>
    </cdr:sp>
  </cdr:relSizeAnchor>
  <cdr:relSizeAnchor xmlns:cdr="http://schemas.openxmlformats.org/drawingml/2006/chartDrawing">
    <cdr:from>
      <cdr:x>0.38797</cdr:x>
      <cdr:y>0.01516</cdr:y>
    </cdr:from>
    <cdr:to>
      <cdr:x>0.42978</cdr:x>
      <cdr:y>0.056</cdr:y>
    </cdr:to>
    <cdr:sp macro="" textlink="Sheet1!$E$6">
      <cdr:nvSpPr>
        <cdr:cNvPr id="12" name="TextBox 1"/>
        <cdr:cNvSpPr txBox="1"/>
      </cdr:nvSpPr>
      <cdr:spPr>
        <a:xfrm xmlns:a="http://schemas.openxmlformats.org/drawingml/2006/main">
          <a:off x="3612321" y="92213"/>
          <a:ext cx="389283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2CD8122-DD82-4398-9A54-1C8B0B7C0A58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5</a:t>
          </a:fld>
          <a:endParaRPr lang="hr-HR" sz="14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9</xdr:row>
          <xdr:rowOff>47625</xdr:rowOff>
        </xdr:from>
        <xdr:to>
          <xdr:col>11</xdr:col>
          <xdr:colOff>600075</xdr:colOff>
          <xdr:row>15</xdr:row>
          <xdr:rowOff>47625</xdr:rowOff>
        </xdr:to>
        <xdr:sp macro="" textlink="">
          <xdr:nvSpPr>
            <xdr:cNvPr id="2049" name="Spi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0.79664</cdr:x>
      <cdr:y>0</cdr:y>
    </cdr:from>
    <cdr:to>
      <cdr:x>1</cdr:x>
      <cdr:y>0.59021</cdr:y>
    </cdr:to>
    <cdr:pic>
      <cdr:nvPicPr>
        <cdr:cNvPr id="5122" name="Object 9">
          <a:extLst xmlns:a="http://schemas.openxmlformats.org/drawingml/2006/main">
            <a:ext uri="{FF2B5EF4-FFF2-40B4-BE49-F238E27FC236}">
              <a16:creationId xmlns:a16="http://schemas.microsoft.com/office/drawing/2014/main" id="{126DABB5-F6CE-4D5C-97C3-CBC83FCF49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417456" y="0"/>
          <a:ext cx="1893416" cy="3590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0.82351</cdr:x>
      <cdr:y>0.25362</cdr:y>
    </cdr:from>
    <cdr:to>
      <cdr:x>0.89308</cdr:x>
      <cdr:y>0.33189</cdr:y>
    </cdr:to>
    <cdr:sp macro="" textlink="Sheet2!$O$5">
      <cdr:nvSpPr>
        <cdr:cNvPr id="3" name="TextBox 2"/>
        <cdr:cNvSpPr txBox="1"/>
      </cdr:nvSpPr>
      <cdr:spPr>
        <a:xfrm xmlns:a="http://schemas.openxmlformats.org/drawingml/2006/main">
          <a:off x="7667625" y="1543050"/>
          <a:ext cx="6477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6C94E053-D8E6-4880-8D92-B9648CFEE906}" type="TxLink">
            <a:rPr lang="en-US" sz="1800" b="0" i="0" u="none" strike="noStrike">
              <a:solidFill>
                <a:srgbClr val="000000"/>
              </a:solidFill>
              <a:latin typeface="Calibri"/>
            </a:rPr>
            <a:pPr/>
            <a:t>a=3</a:t>
          </a:fld>
          <a:endParaRPr lang="hr-HR" sz="3600"/>
        </a:p>
      </cdr:txBody>
    </cdr:sp>
  </cdr:relSizeAnchor>
  <cdr:relSizeAnchor xmlns:cdr="http://schemas.openxmlformats.org/drawingml/2006/chartDrawing">
    <cdr:from>
      <cdr:x>0.11389</cdr:x>
      <cdr:y>0.37174</cdr:y>
    </cdr:from>
    <cdr:to>
      <cdr:x>0.2312</cdr:x>
      <cdr:y>0.45001</cdr:y>
    </cdr:to>
    <cdr:sp macro="" textlink="Sheet2!$C$9">
      <cdr:nvSpPr>
        <cdr:cNvPr id="9" name="TextBox 1"/>
        <cdr:cNvSpPr txBox="1"/>
      </cdr:nvSpPr>
      <cdr:spPr>
        <a:xfrm xmlns:a="http://schemas.openxmlformats.org/drawingml/2006/main">
          <a:off x="1059846" y="2259060"/>
          <a:ext cx="1091678" cy="475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BCFE910B-EF9A-4695-9802-061B9FFDAF26}" type="TxLink">
            <a:rPr lang="en-US" sz="1800" b="1" i="0" u="none" strike="noStrike">
              <a:solidFill>
                <a:srgbClr val="000000"/>
              </a:solidFill>
              <a:latin typeface="Calibri"/>
            </a:rPr>
            <a:pPr/>
            <a:t>a/r=0,3</a:t>
          </a:fld>
          <a:endParaRPr lang="hr-HR" sz="5400" b="1"/>
        </a:p>
      </cdr:txBody>
    </cdr:sp>
  </cdr:relSizeAnchor>
  <cdr:relSizeAnchor xmlns:cdr="http://schemas.openxmlformats.org/drawingml/2006/chartDrawing">
    <cdr:from>
      <cdr:x>0.11083</cdr:x>
      <cdr:y>0.11177</cdr:y>
    </cdr:from>
    <cdr:to>
      <cdr:x>0.39406</cdr:x>
      <cdr:y>0.19004</cdr:y>
    </cdr:to>
    <cdr:sp macro="" textlink="Sheet2!$K$4">
      <cdr:nvSpPr>
        <cdr:cNvPr id="10" name="TextBox 1"/>
        <cdr:cNvSpPr txBox="1"/>
      </cdr:nvSpPr>
      <cdr:spPr>
        <a:xfrm xmlns:a="http://schemas.openxmlformats.org/drawingml/2006/main">
          <a:off x="1031387" y="679249"/>
          <a:ext cx="2635738" cy="475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61567EE2-7397-472E-A5E5-24606E9251FF}" type="TxLink">
            <a:rPr lang="en-US" sz="1600" b="1" i="0" u="none" strike="noStrike">
              <a:solidFill>
                <a:srgbClr val="FF0000"/>
              </a:solidFill>
              <a:latin typeface="Calibri"/>
            </a:rPr>
            <a:pPr/>
            <a:t>za r=3*a greška ;  =6,9%</a:t>
          </a:fld>
          <a:endParaRPr lang="hr-HR" sz="115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0.79664</cdr:x>
      <cdr:y>0</cdr:y>
    </cdr:from>
    <cdr:to>
      <cdr:x>1</cdr:x>
      <cdr:y>0.59021</cdr:y>
    </cdr:to>
    <cdr:pic>
      <cdr:nvPicPr>
        <cdr:cNvPr id="5" name="Object 9">
          <a:extLst xmlns:a="http://schemas.openxmlformats.org/drawingml/2006/main">
            <a:ext uri="{FF2B5EF4-FFF2-40B4-BE49-F238E27FC236}">
              <a16:creationId xmlns:a16="http://schemas.microsoft.com/office/drawing/2014/main" id="{9EECE11A-661A-4DC8-A1CD-D3AB670ED5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417456" y="0"/>
          <a:ext cx="1893416" cy="3590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0.82351</cdr:x>
      <cdr:y>0.25362</cdr:y>
    </cdr:from>
    <cdr:to>
      <cdr:x>0.89308</cdr:x>
      <cdr:y>0.33189</cdr:y>
    </cdr:to>
    <cdr:sp macro="" textlink="Sheet2!$O$5">
      <cdr:nvSpPr>
        <cdr:cNvPr id="6" name="TextBox 2"/>
        <cdr:cNvSpPr txBox="1"/>
      </cdr:nvSpPr>
      <cdr:spPr>
        <a:xfrm xmlns:a="http://schemas.openxmlformats.org/drawingml/2006/main">
          <a:off x="7667625" y="1543050"/>
          <a:ext cx="64770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6C94E053-D8E6-4880-8D92-B9648CFEE906}" type="TxLink">
            <a:rPr lang="en-US" sz="1800" b="0" i="0" u="none" strike="noStrike">
              <a:solidFill>
                <a:srgbClr val="000000"/>
              </a:solidFill>
              <a:latin typeface="Calibri"/>
            </a:rPr>
            <a:pPr/>
            <a:t>a=3</a:t>
          </a:fld>
          <a:endParaRPr lang="hr-HR" sz="3600"/>
        </a:p>
      </cdr:txBody>
    </cdr:sp>
  </cdr:relSizeAnchor>
  <cdr:relSizeAnchor xmlns:cdr="http://schemas.openxmlformats.org/drawingml/2006/chartDrawing">
    <cdr:from>
      <cdr:x>0.10981</cdr:x>
      <cdr:y>0.04438</cdr:y>
    </cdr:from>
    <cdr:to>
      <cdr:x>0.39304</cdr:x>
      <cdr:y>0.10345</cdr:y>
    </cdr:to>
    <cdr:sp macro="" textlink="Sheet2!$K$3">
      <cdr:nvSpPr>
        <cdr:cNvPr id="8" name="TextBox 1"/>
        <cdr:cNvSpPr txBox="1"/>
      </cdr:nvSpPr>
      <cdr:spPr>
        <a:xfrm xmlns:a="http://schemas.openxmlformats.org/drawingml/2006/main">
          <a:off x="1021862" y="269675"/>
          <a:ext cx="2635738" cy="358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206CEE68-00E6-446E-BED1-38B94F5E2C42}" type="TxLink">
            <a:rPr lang="en-US" sz="1600" b="1" i="0" u="none" strike="noStrike">
              <a:solidFill>
                <a:srgbClr val="FF0000"/>
              </a:solidFill>
              <a:latin typeface="Calibri"/>
            </a:rPr>
            <a:pPr/>
            <a:t>za r=2*a greška ;  =17,9%</a:t>
          </a:fld>
          <a:endParaRPr lang="hr-HR" sz="115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0.11083</cdr:x>
      <cdr:y>0.1979</cdr:y>
    </cdr:from>
    <cdr:to>
      <cdr:x>0.39406</cdr:x>
      <cdr:y>0.27617</cdr:y>
    </cdr:to>
    <cdr:sp macro="" textlink="Sheet2!$K$5">
      <cdr:nvSpPr>
        <cdr:cNvPr id="15" name="TextBox 1"/>
        <cdr:cNvSpPr txBox="1"/>
      </cdr:nvSpPr>
      <cdr:spPr>
        <a:xfrm xmlns:a="http://schemas.openxmlformats.org/drawingml/2006/main">
          <a:off x="1031387" y="1202605"/>
          <a:ext cx="2635738" cy="475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34E44C89-1CA3-4490-B436-52C12BF68E5F}" type="TxLink">
            <a:rPr lang="en-US" sz="1600" b="1" i="0" u="none" strike="noStrike">
              <a:solidFill>
                <a:srgbClr val="FF0000"/>
              </a:solidFill>
              <a:latin typeface="Calibri"/>
            </a:rPr>
            <a:pPr/>
            <a:t>#N/A</a:t>
          </a:fld>
          <a:endParaRPr lang="hr-HR" sz="239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0.81799</cdr:x>
      <cdr:y>0.20297</cdr:y>
    </cdr:from>
    <cdr:to>
      <cdr:x>0.91969</cdr:x>
      <cdr:y>0.28125</cdr:y>
    </cdr:to>
    <cdr:sp macro="" textlink="">
      <cdr:nvSpPr>
        <cdr:cNvPr id="16" name="TextBox 2"/>
        <cdr:cNvSpPr txBox="1"/>
      </cdr:nvSpPr>
      <cdr:spPr>
        <a:xfrm xmlns:a="http://schemas.openxmlformats.org/drawingml/2006/main">
          <a:off x="7086710" y="1276002"/>
          <a:ext cx="881159" cy="492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800" b="0" i="0" u="none" strike="noStrike">
              <a:solidFill>
                <a:srgbClr val="000000"/>
              </a:solidFill>
              <a:latin typeface="Calibri"/>
            </a:rPr>
            <a:t>r=10</a:t>
          </a:r>
          <a:endParaRPr lang="hr-HR" sz="3600"/>
        </a:p>
      </cdr:txBody>
    </cdr:sp>
  </cdr:relSizeAnchor>
  <cdr:relSizeAnchor xmlns:cdr="http://schemas.openxmlformats.org/drawingml/2006/chartDrawing">
    <cdr:from>
      <cdr:x>0.81976</cdr:x>
      <cdr:y>0.15394</cdr:y>
    </cdr:from>
    <cdr:to>
      <cdr:x>0.88933</cdr:x>
      <cdr:y>0.20822</cdr:y>
    </cdr:to>
    <cdr:sp macro="" textlink="">
      <cdr:nvSpPr>
        <cdr:cNvPr id="17" name="TextBox 2"/>
        <cdr:cNvSpPr txBox="1"/>
      </cdr:nvSpPr>
      <cdr:spPr>
        <a:xfrm xmlns:a="http://schemas.openxmlformats.org/drawingml/2006/main">
          <a:off x="7632700" y="936626"/>
          <a:ext cx="647758" cy="330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800" b="0" i="0" u="none" strike="noStrike">
              <a:solidFill>
                <a:srgbClr val="000000"/>
              </a:solidFill>
              <a:latin typeface="Calibri"/>
            </a:rPr>
            <a:t>q=1</a:t>
          </a:r>
          <a:endParaRPr lang="hr-HR" sz="3600"/>
        </a:p>
      </cdr:txBody>
    </cdr:sp>
  </cdr:relSizeAnchor>
  <cdr:relSizeAnchor xmlns:cdr="http://schemas.openxmlformats.org/drawingml/2006/chartDrawing">
    <cdr:from>
      <cdr:x>0.10776</cdr:x>
      <cdr:y>0.29049</cdr:y>
    </cdr:from>
    <cdr:to>
      <cdr:x>0.42364</cdr:x>
      <cdr:y>0.36876</cdr:y>
    </cdr:to>
    <cdr:sp macro="" textlink="Sheet2!$K$6">
      <cdr:nvSpPr>
        <cdr:cNvPr id="12" name="TextBox 1"/>
        <cdr:cNvSpPr txBox="1"/>
      </cdr:nvSpPr>
      <cdr:spPr>
        <a:xfrm xmlns:a="http://schemas.openxmlformats.org/drawingml/2006/main">
          <a:off x="1002812" y="1765300"/>
          <a:ext cx="2939534" cy="475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D9D4844-3B32-4522-A05D-E3EE99C35263}" type="TxLink">
            <a:rPr lang="en-US" sz="1600" b="1" i="0" u="none" strike="noStrike">
              <a:solidFill>
                <a:srgbClr val="FF0000"/>
              </a:solidFill>
              <a:latin typeface="Calibri"/>
            </a:rPr>
            <a:pPr/>
            <a:t>#N/A</a:t>
          </a:fld>
          <a:endParaRPr lang="hr-HR" sz="496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0.62919</cdr:x>
      <cdr:y>0.626</cdr:y>
    </cdr:from>
    <cdr:to>
      <cdr:x>0.96953</cdr:x>
      <cdr:y>0.78393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80A9757B-34DA-4F49-BD50-990BC79374A5}"/>
            </a:ext>
          </a:extLst>
        </cdr:cNvPr>
        <cdr:cNvSpPr txBox="1"/>
      </cdr:nvSpPr>
      <cdr:spPr>
        <a:xfrm xmlns:a="http://schemas.openxmlformats.org/drawingml/2006/main">
          <a:off x="5451061" y="3935343"/>
          <a:ext cx="2948609" cy="99280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100"/>
            <a:t>- Analiza naprezanja na udaljenosti r u zavisnosti o promjeru rupe a</a:t>
          </a:r>
        </a:p>
        <a:p xmlns:a="http://schemas.openxmlformats.org/drawingml/2006/main">
          <a:r>
            <a:rPr lang="hr-HR" sz="1100"/>
            <a:t>- Iskazan</a:t>
          </a:r>
          <a:r>
            <a:rPr lang="hr-HR" sz="1100" baseline="0"/>
            <a:t> (%) je utjecaj koncetracije naprezanja u slučaju da zanemarimo utjecaj rupe na raspodjelu naprezanja po širini presjeka</a:t>
          </a:r>
        </a:p>
        <a:p xmlns:a="http://schemas.openxmlformats.org/drawingml/2006/main">
          <a:endParaRPr lang="hr-HR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</xdr:row>
      <xdr:rowOff>52387</xdr:rowOff>
    </xdr:from>
    <xdr:to>
      <xdr:col>16</xdr:col>
      <xdr:colOff>419100</xdr:colOff>
      <xdr:row>15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15</xdr:row>
      <xdr:rowOff>147637</xdr:rowOff>
    </xdr:from>
    <xdr:to>
      <xdr:col>16</xdr:col>
      <xdr:colOff>76200</xdr:colOff>
      <xdr:row>30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552450</xdr:colOff>
          <xdr:row>11</xdr:row>
          <xdr:rowOff>57150</xdr:rowOff>
        </xdr:from>
        <xdr:to>
          <xdr:col>3</xdr:col>
          <xdr:colOff>428625</xdr:colOff>
          <xdr:row>17</xdr:row>
          <xdr:rowOff>57150</xdr:rowOff>
        </xdr:to>
        <xdr:sp macro="" textlink="">
          <xdr:nvSpPr>
            <xdr:cNvPr id="8195" name="Spinner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5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4" Type="http://schemas.openxmlformats.org/officeDocument/2006/relationships/image" Target="../media/image2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24"/>
  <sheetViews>
    <sheetView zoomScaleNormal="100" workbookViewId="0">
      <selection activeCell="P24" sqref="P24"/>
    </sheetView>
  </sheetViews>
  <sheetFormatPr defaultRowHeight="15" x14ac:dyDescent="0.25"/>
  <cols>
    <col min="5" max="5" width="9.140625" style="1"/>
    <col min="6" max="10" width="9.140625" style="2"/>
    <col min="11" max="11" width="9.140625" style="1"/>
    <col min="12" max="14" width="9.140625" style="2"/>
  </cols>
  <sheetData>
    <row r="1" spans="3:14" x14ac:dyDescent="0.25">
      <c r="G1" s="4">
        <f>1-I1/H1</f>
        <v>1.0554089709762682E-2</v>
      </c>
      <c r="H1" s="3">
        <f>MAX(H4:H24)</f>
        <v>18.95</v>
      </c>
      <c r="I1" s="3">
        <f>MAX(I4:I24)</f>
        <v>18.749999999999996</v>
      </c>
      <c r="J1" s="3"/>
    </row>
    <row r="2" spans="3:14" x14ac:dyDescent="0.25">
      <c r="H2" s="2" t="s">
        <v>6</v>
      </c>
      <c r="I2" s="2" t="s">
        <v>7</v>
      </c>
    </row>
    <row r="3" spans="3:14" x14ac:dyDescent="0.25">
      <c r="F3" s="2" t="s">
        <v>4</v>
      </c>
      <c r="G3" s="2" t="s">
        <v>3</v>
      </c>
      <c r="H3" s="2" t="s">
        <v>8</v>
      </c>
      <c r="I3" s="2" t="s">
        <v>8</v>
      </c>
    </row>
    <row r="4" spans="3:14" x14ac:dyDescent="0.25">
      <c r="D4" s="1" t="s">
        <v>0</v>
      </c>
      <c r="E4" s="1">
        <v>1</v>
      </c>
      <c r="F4" s="2">
        <v>0</v>
      </c>
      <c r="G4" s="2">
        <f>E5*-1</f>
        <v>-1</v>
      </c>
      <c r="H4" s="3">
        <f t="shared" ref="H4:H24" si="0">-3*$E$4/(4*$E$5^3)*($F4^2*$G4-2*$G4^3/3)+3*$E$4/(4*$E$5)*($E$6^2/$E$5^2-2/5)*$G4</f>
        <v>-18.950000000000003</v>
      </c>
      <c r="I4" s="3">
        <f>-3*$E$4/(4*$E$5^3)*($F4^2*$G4)+3*$E$4/(4*$E$5)*($E$6^2/$E$5^2)*$G4</f>
        <v>-18.75</v>
      </c>
      <c r="J4" s="3"/>
      <c r="K4" s="6">
        <f>-$E$4*3/(4*$E$5^3)*(0.33333*G4^3-$E$5^2*G4+2/3*$E$5^3)</f>
        <v>-1.0000024999999999</v>
      </c>
      <c r="N4" s="3"/>
    </row>
    <row r="5" spans="3:14" x14ac:dyDescent="0.25">
      <c r="D5" s="1" t="s">
        <v>1</v>
      </c>
      <c r="E5" s="1">
        <v>1</v>
      </c>
      <c r="F5" s="2">
        <f>F4</f>
        <v>0</v>
      </c>
      <c r="G5" s="2">
        <f>G4+$E$5/10</f>
        <v>-0.9</v>
      </c>
      <c r="H5" s="3">
        <f t="shared" si="0"/>
        <v>-16.969500000000004</v>
      </c>
      <c r="I5" s="3">
        <f t="shared" ref="I5:I24" si="1">-3*$E$4/(4*$E$5^3)*($F5^2*$G5)+3*$E$4/(4*$E$5)*($E$6^2/$E$5^2)*$G5</f>
        <v>-16.875</v>
      </c>
      <c r="J5" s="3"/>
      <c r="K5" s="6">
        <f t="shared" ref="K5:K24" si="2">-$E$4*3/(4*$E$5^3)*(0.33333*G5^3-$E$5^2*G5+2/3*$E$5^3)</f>
        <v>-0.99275182249999983</v>
      </c>
      <c r="N5" s="3"/>
    </row>
    <row r="6" spans="3:14" x14ac:dyDescent="0.25">
      <c r="D6" s="1" t="s">
        <v>2</v>
      </c>
      <c r="E6" s="1">
        <v>5</v>
      </c>
      <c r="F6" s="2">
        <f t="shared" ref="F6:F24" si="3">F5</f>
        <v>0</v>
      </c>
      <c r="G6" s="2">
        <f t="shared" ref="G6:G24" si="4">G5+$E$5/10</f>
        <v>-0.8</v>
      </c>
      <c r="H6" s="3">
        <f t="shared" si="0"/>
        <v>-15.016000000000004</v>
      </c>
      <c r="I6" s="3">
        <f t="shared" si="1"/>
        <v>-15</v>
      </c>
      <c r="J6" s="3"/>
      <c r="K6" s="6">
        <f t="shared" si="2"/>
        <v>-0.97200127999999986</v>
      </c>
      <c r="N6" s="3"/>
    </row>
    <row r="7" spans="3:14" x14ac:dyDescent="0.25">
      <c r="D7" s="1"/>
      <c r="F7" s="2">
        <f t="shared" si="3"/>
        <v>0</v>
      </c>
      <c r="G7" s="2">
        <f t="shared" si="4"/>
        <v>-0.70000000000000007</v>
      </c>
      <c r="H7" s="3">
        <f t="shared" si="0"/>
        <v>-13.086500000000003</v>
      </c>
      <c r="I7" s="3">
        <f t="shared" si="1"/>
        <v>-13.125000000000002</v>
      </c>
      <c r="J7" s="3"/>
      <c r="K7" s="6">
        <f t="shared" si="2"/>
        <v>-0.93925085750000004</v>
      </c>
      <c r="N7" s="3"/>
    </row>
    <row r="8" spans="3:14" x14ac:dyDescent="0.25">
      <c r="F8" s="2">
        <f t="shared" si="3"/>
        <v>0</v>
      </c>
      <c r="G8" s="2">
        <f t="shared" si="4"/>
        <v>-0.60000000000000009</v>
      </c>
      <c r="H8" s="3">
        <f t="shared" si="0"/>
        <v>-11.178000000000004</v>
      </c>
      <c r="I8" s="3">
        <f t="shared" si="1"/>
        <v>-11.250000000000002</v>
      </c>
      <c r="J8" s="3"/>
      <c r="K8" s="6">
        <f t="shared" si="2"/>
        <v>-0.89600053999999996</v>
      </c>
      <c r="N8" s="3"/>
    </row>
    <row r="9" spans="3:14" x14ac:dyDescent="0.25">
      <c r="C9" s="5">
        <f>E5/E6</f>
        <v>0.2</v>
      </c>
      <c r="F9" s="2">
        <f t="shared" si="3"/>
        <v>0</v>
      </c>
      <c r="G9" s="2">
        <f t="shared" si="4"/>
        <v>-0.50000000000000011</v>
      </c>
      <c r="H9" s="3">
        <f t="shared" si="0"/>
        <v>-9.2875000000000032</v>
      </c>
      <c r="I9" s="3">
        <f t="shared" si="1"/>
        <v>-9.3750000000000018</v>
      </c>
      <c r="J9" s="3"/>
      <c r="K9" s="6">
        <f t="shared" si="2"/>
        <v>-0.8437503125000001</v>
      </c>
      <c r="N9" s="3"/>
    </row>
    <row r="10" spans="3:14" x14ac:dyDescent="0.25">
      <c r="F10" s="2">
        <f t="shared" si="3"/>
        <v>0</v>
      </c>
      <c r="G10" s="2">
        <f t="shared" si="4"/>
        <v>-0.40000000000000013</v>
      </c>
      <c r="H10" s="3">
        <f t="shared" si="0"/>
        <v>-7.4120000000000035</v>
      </c>
      <c r="I10" s="3">
        <f t="shared" si="1"/>
        <v>-7.5000000000000027</v>
      </c>
      <c r="J10" s="3"/>
      <c r="K10" s="6">
        <f t="shared" si="2"/>
        <v>-0.78400015999999995</v>
      </c>
      <c r="N10" s="3"/>
    </row>
    <row r="11" spans="3:14" x14ac:dyDescent="0.25">
      <c r="F11" s="2">
        <f t="shared" si="3"/>
        <v>0</v>
      </c>
      <c r="G11" s="2">
        <f t="shared" si="4"/>
        <v>-0.30000000000000016</v>
      </c>
      <c r="H11" s="3">
        <f t="shared" si="0"/>
        <v>-5.5485000000000033</v>
      </c>
      <c r="I11" s="3">
        <f t="shared" si="1"/>
        <v>-5.6250000000000027</v>
      </c>
      <c r="J11" s="3"/>
      <c r="K11" s="6">
        <f t="shared" si="2"/>
        <v>-0.71825006750000009</v>
      </c>
      <c r="N11" s="3"/>
    </row>
    <row r="12" spans="3:14" x14ac:dyDescent="0.25">
      <c r="F12" s="2">
        <f t="shared" si="3"/>
        <v>0</v>
      </c>
      <c r="G12" s="2">
        <f t="shared" si="4"/>
        <v>-0.20000000000000015</v>
      </c>
      <c r="H12" s="3">
        <f t="shared" si="0"/>
        <v>-3.6940000000000035</v>
      </c>
      <c r="I12" s="3">
        <f t="shared" si="1"/>
        <v>-3.7500000000000027</v>
      </c>
      <c r="J12" s="3"/>
      <c r="K12" s="6">
        <f t="shared" si="2"/>
        <v>-0.64800002000000001</v>
      </c>
      <c r="N12" s="3"/>
    </row>
    <row r="13" spans="3:14" x14ac:dyDescent="0.25">
      <c r="F13" s="2">
        <f t="shared" si="3"/>
        <v>0</v>
      </c>
      <c r="G13" s="2">
        <f t="shared" si="4"/>
        <v>-0.10000000000000014</v>
      </c>
      <c r="H13" s="3">
        <f t="shared" si="0"/>
        <v>-1.8455000000000028</v>
      </c>
      <c r="I13" s="3">
        <f t="shared" si="1"/>
        <v>-1.8750000000000027</v>
      </c>
      <c r="J13" s="3"/>
      <c r="K13" s="6">
        <f t="shared" si="2"/>
        <v>-0.57475000250000008</v>
      </c>
      <c r="N13" s="3"/>
    </row>
    <row r="14" spans="3:14" x14ac:dyDescent="0.25">
      <c r="F14" s="2">
        <f t="shared" si="3"/>
        <v>0</v>
      </c>
      <c r="G14" s="3">
        <f t="shared" si="4"/>
        <v>-1.3877787807814457E-16</v>
      </c>
      <c r="H14" s="3">
        <f t="shared" si="0"/>
        <v>-2.5604518505417677E-15</v>
      </c>
      <c r="I14" s="3">
        <f t="shared" si="1"/>
        <v>-2.6020852139652106E-15</v>
      </c>
      <c r="J14" s="3"/>
      <c r="K14" s="6">
        <f t="shared" si="2"/>
        <v>-0.5</v>
      </c>
      <c r="M14" s="3"/>
      <c r="N14" s="3"/>
    </row>
    <row r="15" spans="3:14" x14ac:dyDescent="0.25">
      <c r="F15" s="2">
        <f t="shared" si="3"/>
        <v>0</v>
      </c>
      <c r="G15" s="2">
        <f t="shared" si="4"/>
        <v>9.9999999999999867E-2</v>
      </c>
      <c r="H15" s="3">
        <f t="shared" si="0"/>
        <v>1.8454999999999977</v>
      </c>
      <c r="I15" s="3">
        <f t="shared" si="1"/>
        <v>1.8749999999999976</v>
      </c>
      <c r="J15" s="3"/>
      <c r="K15" s="6">
        <f t="shared" si="2"/>
        <v>-0.42524999750000009</v>
      </c>
      <c r="N15" s="3"/>
    </row>
    <row r="16" spans="3:14" x14ac:dyDescent="0.25">
      <c r="F16" s="2">
        <f t="shared" si="3"/>
        <v>0</v>
      </c>
      <c r="G16" s="2">
        <f t="shared" si="4"/>
        <v>0.19999999999999987</v>
      </c>
      <c r="H16" s="3">
        <f t="shared" si="0"/>
        <v>3.6939999999999982</v>
      </c>
      <c r="I16" s="3">
        <f t="shared" si="1"/>
        <v>3.7499999999999978</v>
      </c>
      <c r="J16" s="3"/>
      <c r="K16" s="6">
        <f t="shared" si="2"/>
        <v>-0.35199998000000005</v>
      </c>
      <c r="N16" s="3"/>
    </row>
    <row r="17" spans="6:14" x14ac:dyDescent="0.25">
      <c r="F17" s="2">
        <f t="shared" si="3"/>
        <v>0</v>
      </c>
      <c r="G17" s="2">
        <f t="shared" si="4"/>
        <v>0.29999999999999988</v>
      </c>
      <c r="H17" s="3">
        <f t="shared" si="0"/>
        <v>5.548499999999998</v>
      </c>
      <c r="I17" s="3">
        <f t="shared" si="1"/>
        <v>5.6249999999999973</v>
      </c>
      <c r="J17" s="3"/>
      <c r="K17" s="6">
        <f t="shared" si="2"/>
        <v>-0.28174993250000008</v>
      </c>
      <c r="N17" s="3"/>
    </row>
    <row r="18" spans="6:14" x14ac:dyDescent="0.25">
      <c r="F18" s="2">
        <f t="shared" si="3"/>
        <v>0</v>
      </c>
      <c r="G18" s="2">
        <f t="shared" si="4"/>
        <v>0.39999999999999991</v>
      </c>
      <c r="H18" s="3">
        <f t="shared" si="0"/>
        <v>7.4119999999999999</v>
      </c>
      <c r="I18" s="3">
        <f t="shared" si="1"/>
        <v>7.4999999999999982</v>
      </c>
      <c r="J18" s="3"/>
      <c r="K18" s="6">
        <f t="shared" si="2"/>
        <v>-0.21599984000000003</v>
      </c>
      <c r="N18" s="3"/>
    </row>
    <row r="19" spans="6:14" x14ac:dyDescent="0.25">
      <c r="F19" s="2">
        <f t="shared" si="3"/>
        <v>0</v>
      </c>
      <c r="G19" s="2">
        <f t="shared" si="4"/>
        <v>0.49999999999999989</v>
      </c>
      <c r="H19" s="3">
        <f t="shared" si="0"/>
        <v>9.2874999999999996</v>
      </c>
      <c r="I19" s="3">
        <f t="shared" si="1"/>
        <v>9.3749999999999982</v>
      </c>
      <c r="J19" s="3"/>
      <c r="K19" s="6">
        <f t="shared" si="2"/>
        <v>-0.15624968750000001</v>
      </c>
      <c r="N19" s="3"/>
    </row>
    <row r="20" spans="6:14" x14ac:dyDescent="0.25">
      <c r="F20" s="2">
        <f t="shared" si="3"/>
        <v>0</v>
      </c>
      <c r="G20" s="2">
        <f t="shared" si="4"/>
        <v>0.59999999999999987</v>
      </c>
      <c r="H20" s="3">
        <f t="shared" si="0"/>
        <v>11.177999999999999</v>
      </c>
      <c r="I20" s="3">
        <f t="shared" si="1"/>
        <v>11.249999999999998</v>
      </c>
      <c r="J20" s="3"/>
      <c r="K20" s="6">
        <f t="shared" si="2"/>
        <v>-0.10399946000000007</v>
      </c>
      <c r="N20" s="3"/>
    </row>
    <row r="21" spans="6:14" x14ac:dyDescent="0.25">
      <c r="F21" s="2">
        <f t="shared" si="3"/>
        <v>0</v>
      </c>
      <c r="G21" s="2">
        <f t="shared" si="4"/>
        <v>0.69999999999999984</v>
      </c>
      <c r="H21" s="3">
        <f t="shared" si="0"/>
        <v>13.086499999999999</v>
      </c>
      <c r="I21" s="3">
        <f t="shared" si="1"/>
        <v>13.124999999999996</v>
      </c>
      <c r="J21" s="3"/>
      <c r="K21" s="6">
        <f t="shared" si="2"/>
        <v>-6.0749142500000047E-2</v>
      </c>
      <c r="N21" s="3"/>
    </row>
    <row r="22" spans="6:14" x14ac:dyDescent="0.25">
      <c r="F22" s="2">
        <f t="shared" si="3"/>
        <v>0</v>
      </c>
      <c r="G22" s="2">
        <f t="shared" si="4"/>
        <v>0.79999999999999982</v>
      </c>
      <c r="H22" s="3">
        <f t="shared" si="0"/>
        <v>15.016</v>
      </c>
      <c r="I22" s="3">
        <f t="shared" si="1"/>
        <v>14.999999999999996</v>
      </c>
      <c r="J22" s="3"/>
      <c r="K22" s="6">
        <f t="shared" si="2"/>
        <v>-2.7998720000000005E-2</v>
      </c>
      <c r="N22" s="3"/>
    </row>
    <row r="23" spans="6:14" x14ac:dyDescent="0.25">
      <c r="F23" s="2">
        <f t="shared" si="3"/>
        <v>0</v>
      </c>
      <c r="G23" s="2">
        <f t="shared" si="4"/>
        <v>0.8999999999999998</v>
      </c>
      <c r="H23" s="3">
        <f t="shared" si="0"/>
        <v>16.9695</v>
      </c>
      <c r="I23" s="3">
        <f t="shared" si="1"/>
        <v>16.874999999999996</v>
      </c>
      <c r="J23" s="3"/>
      <c r="K23" s="6">
        <f t="shared" si="2"/>
        <v>-7.2481775000000359E-3</v>
      </c>
      <c r="N23" s="3"/>
    </row>
    <row r="24" spans="6:14" x14ac:dyDescent="0.25">
      <c r="F24" s="2">
        <f t="shared" si="3"/>
        <v>0</v>
      </c>
      <c r="G24" s="2">
        <f t="shared" si="4"/>
        <v>0.99999999999999978</v>
      </c>
      <c r="H24" s="3">
        <f t="shared" si="0"/>
        <v>18.95</v>
      </c>
      <c r="I24" s="3">
        <f t="shared" si="1"/>
        <v>18.749999999999996</v>
      </c>
      <c r="J24" s="3"/>
      <c r="K24" s="6">
        <f t="shared" si="2"/>
        <v>2.500000000016378E-6</v>
      </c>
      <c r="N2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C1:Y43"/>
  <sheetViews>
    <sheetView workbookViewId="0">
      <selection activeCell="C19" sqref="C19"/>
    </sheetView>
  </sheetViews>
  <sheetFormatPr defaultRowHeight="15" x14ac:dyDescent="0.25"/>
  <cols>
    <col min="6" max="7" width="9.140625" style="1"/>
    <col min="19" max="19" width="9.140625" style="1"/>
    <col min="20" max="20" width="9.140625" style="2"/>
  </cols>
  <sheetData>
    <row r="1" spans="3:25" x14ac:dyDescent="0.25">
      <c r="T1" s="2" t="s">
        <v>10</v>
      </c>
    </row>
    <row r="2" spans="3:25" x14ac:dyDescent="0.25">
      <c r="F2" s="1" t="s">
        <v>9</v>
      </c>
      <c r="H2" t="s">
        <v>5</v>
      </c>
      <c r="I2" t="s">
        <v>11</v>
      </c>
      <c r="S2" s="1" t="s">
        <v>9</v>
      </c>
      <c r="T2" s="2">
        <v>1</v>
      </c>
      <c r="U2">
        <v>2</v>
      </c>
      <c r="V2">
        <v>3</v>
      </c>
      <c r="W2">
        <v>4</v>
      </c>
      <c r="X2">
        <v>5</v>
      </c>
      <c r="Y2">
        <v>6</v>
      </c>
    </row>
    <row r="3" spans="3:25" x14ac:dyDescent="0.25">
      <c r="C3" t="s">
        <v>0</v>
      </c>
      <c r="D3">
        <v>1</v>
      </c>
      <c r="F3" s="1">
        <v>0</v>
      </c>
      <c r="G3" s="1">
        <f>F3*-1</f>
        <v>0</v>
      </c>
      <c r="H3">
        <v>0</v>
      </c>
      <c r="I3">
        <f>VLOOKUP(2*D5,F3:H42,1,FALSE)</f>
        <v>6</v>
      </c>
      <c r="J3" s="5">
        <f>VLOOKUP(2*D5,F3:H42,3,FALSE)</f>
        <v>1.21875</v>
      </c>
      <c r="K3" t="str">
        <f>"za r=2*a greška ;  ="&amp;ROUND((1-1/J3)*100,1)&amp;"%"</f>
        <v>za r=2*a greška ;  =17,9%</v>
      </c>
      <c r="S3" s="1">
        <v>0</v>
      </c>
    </row>
    <row r="4" spans="3:25" x14ac:dyDescent="0.25">
      <c r="C4" t="s">
        <v>9</v>
      </c>
      <c r="D4">
        <v>10</v>
      </c>
      <c r="F4" s="1">
        <f>D4/20</f>
        <v>0.5</v>
      </c>
      <c r="G4" s="1">
        <f t="shared" ref="G4:G22" si="0">F4*-1</f>
        <v>-0.5</v>
      </c>
      <c r="H4" t="str">
        <f t="shared" ref="H4:H9" si="1">IF($D$3/2*(2+$D$5^2/$F4^2+3*$D$5^4/$F4^4)&gt;3," ",$D$3/2*(2+$D$5^2/$F4^2+3*$D$5^4/$F4^4))</f>
        <v xml:space="preserve"> </v>
      </c>
      <c r="J4" s="5">
        <f>VLOOKUP(3*D5,F3:H42,3,FALSE)</f>
        <v>1.0740740740740742</v>
      </c>
      <c r="K4" t="str">
        <f>"za r=3*a greška ;  ="&amp;ROUND((1-1/J4)*100,1)&amp;"%"</f>
        <v>za r=3*a greška ;  =6,9%</v>
      </c>
      <c r="S4" s="1">
        <f>P4/20</f>
        <v>0</v>
      </c>
    </row>
    <row r="5" spans="3:25" x14ac:dyDescent="0.25">
      <c r="C5" t="s">
        <v>10</v>
      </c>
      <c r="D5">
        <v>3</v>
      </c>
      <c r="F5" s="1">
        <f>F4+0.5</f>
        <v>1</v>
      </c>
      <c r="G5" s="1">
        <f t="shared" si="0"/>
        <v>-1</v>
      </c>
      <c r="H5" t="str">
        <f t="shared" si="1"/>
        <v xml:space="preserve"> </v>
      </c>
      <c r="J5" s="5" t="e">
        <f>VLOOKUP(4*D5,F3:H42,3,FALSE)</f>
        <v>#N/A</v>
      </c>
      <c r="K5" t="e">
        <f>"za r=4*a greška ;  ="&amp;ROUND((1-1/J5)*100,1)&amp;"%"</f>
        <v>#N/A</v>
      </c>
      <c r="O5" t="str">
        <f>"a="&amp;D5</f>
        <v>a=3</v>
      </c>
      <c r="S5" s="1">
        <f>S4+0.5</f>
        <v>0.5</v>
      </c>
      <c r="T5" s="2" t="str">
        <f>IF($D$3/2*(2+$T$2^2/$S5^2+3*$T$2^4/$S5^4)&gt;3," ",$D$3/2*(2+$T$2^2/$S5^2+3*$T$2^4/$S5^4))</f>
        <v xml:space="preserve"> </v>
      </c>
    </row>
    <row r="6" spans="3:25" x14ac:dyDescent="0.25">
      <c r="F6" s="1">
        <f t="shared" ref="F6:F23" si="2">F5+0.5</f>
        <v>1.5</v>
      </c>
      <c r="G6" s="1">
        <f t="shared" si="0"/>
        <v>-1.5</v>
      </c>
      <c r="H6" t="str">
        <f>IF($D$3/2*(2+$D$5^2/$F6^2+3*$D$5^4/$F6^4)&gt;3," ",$D$3/2*(2+$D$5^2/$F6^2+3*$D$5^4/$F6^4))</f>
        <v xml:space="preserve"> </v>
      </c>
      <c r="J6" s="5" t="e">
        <f>VLOOKUP(5*D5,F3:H42,3,FALSE)</f>
        <v>#N/A</v>
      </c>
      <c r="K6" t="e">
        <f>"za r=5*a greška ;  ="&amp;ROUND((1-1/J6)*100,1)&amp;"%"</f>
        <v>#N/A</v>
      </c>
      <c r="S6" s="1">
        <f t="shared" ref="S6:S24" si="3">S5+0.5</f>
        <v>1</v>
      </c>
      <c r="T6" s="2">
        <f t="shared" ref="T6:Y15" si="4">IF($D$3/2*(2+T$2^2/$S6^2+3*T$2^4/$S6^4)&gt;3," ",$D$3/2*(2+T$2^2/$S6^2+3*T$2^4/$S6^4))</f>
        <v>3</v>
      </c>
      <c r="U6" s="2" t="str">
        <f t="shared" si="4"/>
        <v xml:space="preserve"> </v>
      </c>
      <c r="V6" s="2" t="str">
        <f t="shared" si="4"/>
        <v xml:space="preserve"> </v>
      </c>
      <c r="W6" s="2" t="str">
        <f t="shared" si="4"/>
        <v xml:space="preserve"> </v>
      </c>
      <c r="X6" s="2" t="str">
        <f t="shared" si="4"/>
        <v xml:space="preserve"> </v>
      </c>
      <c r="Y6" s="2" t="str">
        <f t="shared" si="4"/>
        <v xml:space="preserve"> </v>
      </c>
    </row>
    <row r="7" spans="3:25" x14ac:dyDescent="0.25">
      <c r="F7" s="1">
        <f t="shared" si="2"/>
        <v>2</v>
      </c>
      <c r="G7" s="1">
        <f t="shared" si="0"/>
        <v>-2</v>
      </c>
      <c r="H7" t="str">
        <f t="shared" si="1"/>
        <v xml:space="preserve"> </v>
      </c>
      <c r="S7" s="1">
        <f t="shared" si="3"/>
        <v>1.5</v>
      </c>
      <c r="T7" s="2">
        <f t="shared" si="4"/>
        <v>1.5185185185185186</v>
      </c>
      <c r="U7" s="2" t="str">
        <f t="shared" si="4"/>
        <v xml:space="preserve"> </v>
      </c>
      <c r="V7" s="2" t="str">
        <f t="shared" si="4"/>
        <v xml:space="preserve"> </v>
      </c>
      <c r="W7" s="2" t="str">
        <f t="shared" si="4"/>
        <v xml:space="preserve"> </v>
      </c>
      <c r="X7" s="2" t="str">
        <f t="shared" si="4"/>
        <v xml:space="preserve"> </v>
      </c>
      <c r="Y7" s="2" t="str">
        <f t="shared" si="4"/>
        <v xml:space="preserve"> </v>
      </c>
    </row>
    <row r="8" spans="3:25" x14ac:dyDescent="0.25">
      <c r="C8">
        <f>D5/D4</f>
        <v>0.3</v>
      </c>
      <c r="F8" s="1">
        <f t="shared" si="2"/>
        <v>2.5</v>
      </c>
      <c r="G8" s="1">
        <f t="shared" si="0"/>
        <v>-2.5</v>
      </c>
      <c r="H8" t="str">
        <f t="shared" si="1"/>
        <v xml:space="preserve"> </v>
      </c>
      <c r="S8" s="1">
        <f t="shared" si="3"/>
        <v>2</v>
      </c>
      <c r="T8" s="2">
        <f t="shared" si="4"/>
        <v>1.21875</v>
      </c>
      <c r="U8" s="2">
        <f t="shared" si="4"/>
        <v>3</v>
      </c>
      <c r="V8" s="2" t="str">
        <f t="shared" si="4"/>
        <v xml:space="preserve"> </v>
      </c>
      <c r="W8" s="2" t="str">
        <f t="shared" si="4"/>
        <v xml:space="preserve"> </v>
      </c>
      <c r="X8" s="2" t="str">
        <f t="shared" si="4"/>
        <v xml:space="preserve"> </v>
      </c>
      <c r="Y8" s="2" t="str">
        <f t="shared" si="4"/>
        <v xml:space="preserve"> </v>
      </c>
    </row>
    <row r="9" spans="3:25" x14ac:dyDescent="0.25">
      <c r="C9" t="str">
        <f>"a/r="&amp;C8</f>
        <v>a/r=0,3</v>
      </c>
      <c r="F9" s="1">
        <f t="shared" si="2"/>
        <v>3</v>
      </c>
      <c r="G9" s="1">
        <f t="shared" si="0"/>
        <v>-3</v>
      </c>
      <c r="H9">
        <f t="shared" si="1"/>
        <v>3</v>
      </c>
      <c r="S9" s="1">
        <f t="shared" si="3"/>
        <v>2.5</v>
      </c>
      <c r="T9" s="2">
        <f t="shared" si="4"/>
        <v>1.1184000000000001</v>
      </c>
      <c r="U9" s="2">
        <f t="shared" si="4"/>
        <v>1.9344000000000001</v>
      </c>
      <c r="V9" s="2" t="str">
        <f t="shared" si="4"/>
        <v xml:space="preserve"> </v>
      </c>
      <c r="W9" s="2" t="str">
        <f t="shared" si="4"/>
        <v xml:space="preserve"> </v>
      </c>
      <c r="X9" s="2" t="str">
        <f t="shared" si="4"/>
        <v xml:space="preserve"> </v>
      </c>
      <c r="Y9" s="2" t="str">
        <f t="shared" si="4"/>
        <v xml:space="preserve"> </v>
      </c>
    </row>
    <row r="10" spans="3:25" x14ac:dyDescent="0.25">
      <c r="F10" s="1">
        <f t="shared" si="2"/>
        <v>3.5</v>
      </c>
      <c r="G10" s="1">
        <f t="shared" si="0"/>
        <v>-3.5</v>
      </c>
      <c r="H10">
        <f t="shared" ref="H10:H23" si="5">IF($D$3/2*(2+$D$5^2/$F10^2+3*$D$5^4/$F10^4)&gt;3," ",$D$3/2*(2+$D$5^2/$F10^2+3*$D$5^4/$F10^4))</f>
        <v>2.1770095793419406</v>
      </c>
      <c r="S10" s="1">
        <f t="shared" si="3"/>
        <v>3</v>
      </c>
      <c r="T10" s="2">
        <f t="shared" si="4"/>
        <v>1.0740740740740742</v>
      </c>
      <c r="U10" s="2">
        <f t="shared" si="4"/>
        <v>1.5185185185185186</v>
      </c>
      <c r="V10" s="2">
        <f t="shared" si="4"/>
        <v>3</v>
      </c>
      <c r="W10" s="2" t="str">
        <f t="shared" si="4"/>
        <v xml:space="preserve"> </v>
      </c>
      <c r="X10" s="2" t="str">
        <f t="shared" si="4"/>
        <v xml:space="preserve"> </v>
      </c>
      <c r="Y10" s="2" t="str">
        <f t="shared" si="4"/>
        <v xml:space="preserve"> </v>
      </c>
    </row>
    <row r="11" spans="3:25" x14ac:dyDescent="0.25">
      <c r="F11" s="1">
        <f t="shared" si="2"/>
        <v>4</v>
      </c>
      <c r="G11" s="1">
        <f t="shared" si="0"/>
        <v>-4</v>
      </c>
      <c r="H11">
        <f t="shared" si="5"/>
        <v>1.755859375</v>
      </c>
      <c r="S11" s="1">
        <f t="shared" si="3"/>
        <v>3.5</v>
      </c>
      <c r="T11" s="2">
        <f t="shared" si="4"/>
        <v>1.0508121615993335</v>
      </c>
      <c r="U11" s="2">
        <f t="shared" si="4"/>
        <v>1.3231986672219909</v>
      </c>
      <c r="V11" s="2">
        <f t="shared" si="4"/>
        <v>2.1770095793419406</v>
      </c>
      <c r="W11" s="2" t="str">
        <f t="shared" si="4"/>
        <v xml:space="preserve"> </v>
      </c>
      <c r="X11" s="2" t="str">
        <f t="shared" si="4"/>
        <v xml:space="preserve"> </v>
      </c>
      <c r="Y11" s="2" t="str">
        <f t="shared" si="4"/>
        <v xml:space="preserve"> </v>
      </c>
    </row>
    <row r="12" spans="3:25" x14ac:dyDescent="0.25">
      <c r="F12" s="1">
        <f t="shared" si="2"/>
        <v>4.5</v>
      </c>
      <c r="G12" s="1">
        <f t="shared" si="0"/>
        <v>-4.5</v>
      </c>
      <c r="H12">
        <f t="shared" si="5"/>
        <v>1.5185185185185186</v>
      </c>
      <c r="S12" s="1">
        <f t="shared" si="3"/>
        <v>4</v>
      </c>
      <c r="T12" s="2">
        <f t="shared" si="4"/>
        <v>1.037109375</v>
      </c>
      <c r="U12" s="2">
        <f t="shared" si="4"/>
        <v>1.21875</v>
      </c>
      <c r="V12" s="2">
        <f t="shared" si="4"/>
        <v>1.755859375</v>
      </c>
      <c r="W12" s="2">
        <f t="shared" si="4"/>
        <v>3</v>
      </c>
      <c r="X12" s="2" t="str">
        <f t="shared" si="4"/>
        <v xml:space="preserve"> </v>
      </c>
      <c r="Y12" s="2" t="str">
        <f t="shared" si="4"/>
        <v xml:space="preserve"> </v>
      </c>
    </row>
    <row r="13" spans="3:25" x14ac:dyDescent="0.25">
      <c r="F13" s="1">
        <f t="shared" si="2"/>
        <v>5</v>
      </c>
      <c r="G13" s="1">
        <f t="shared" si="0"/>
        <v>-5</v>
      </c>
      <c r="H13">
        <f t="shared" si="5"/>
        <v>1.3743999999999998</v>
      </c>
      <c r="S13" s="1">
        <f t="shared" si="3"/>
        <v>4.5</v>
      </c>
      <c r="T13" s="2">
        <f t="shared" si="4"/>
        <v>1.0283493369913124</v>
      </c>
      <c r="U13" s="2">
        <f t="shared" si="4"/>
        <v>1.1572930955647005</v>
      </c>
      <c r="V13" s="2">
        <f t="shared" si="4"/>
        <v>1.5185185185185186</v>
      </c>
      <c r="W13" s="2">
        <f t="shared" si="4"/>
        <v>2.3315043438500229</v>
      </c>
      <c r="X13" s="2" t="str">
        <f t="shared" si="4"/>
        <v xml:space="preserve"> </v>
      </c>
      <c r="Y13" s="2" t="str">
        <f t="shared" si="4"/>
        <v xml:space="preserve"> </v>
      </c>
    </row>
    <row r="14" spans="3:25" x14ac:dyDescent="0.25">
      <c r="F14" s="1">
        <f t="shared" si="2"/>
        <v>5.5</v>
      </c>
      <c r="G14" s="1">
        <f t="shared" si="0"/>
        <v>-5.5</v>
      </c>
      <c r="H14">
        <f t="shared" si="5"/>
        <v>1.2815381463014821</v>
      </c>
      <c r="S14" s="1">
        <f t="shared" si="3"/>
        <v>5</v>
      </c>
      <c r="T14" s="2">
        <f t="shared" si="4"/>
        <v>1.0224</v>
      </c>
      <c r="U14" s="2">
        <f t="shared" si="4"/>
        <v>1.1184000000000001</v>
      </c>
      <c r="V14" s="2">
        <f t="shared" si="4"/>
        <v>1.3743999999999998</v>
      </c>
      <c r="W14" s="2">
        <f t="shared" si="4"/>
        <v>1.9344000000000001</v>
      </c>
      <c r="X14" s="2">
        <f t="shared" si="4"/>
        <v>3</v>
      </c>
      <c r="Y14" s="2" t="str">
        <f t="shared" si="4"/>
        <v xml:space="preserve"> </v>
      </c>
    </row>
    <row r="15" spans="3:25" x14ac:dyDescent="0.25">
      <c r="F15" s="1">
        <f t="shared" si="2"/>
        <v>6</v>
      </c>
      <c r="G15" s="1">
        <f t="shared" si="0"/>
        <v>-6</v>
      </c>
      <c r="H15">
        <f t="shared" si="5"/>
        <v>1.21875</v>
      </c>
      <c r="S15" s="1">
        <f t="shared" si="3"/>
        <v>5.5</v>
      </c>
      <c r="T15" s="2">
        <f t="shared" si="4"/>
        <v>1.0181681579127109</v>
      </c>
      <c r="U15" s="2">
        <f t="shared" si="4"/>
        <v>1.0923434191653576</v>
      </c>
      <c r="V15" s="2">
        <f t="shared" si="4"/>
        <v>1.2815381463014821</v>
      </c>
      <c r="W15" s="2">
        <f t="shared" si="4"/>
        <v>1.6841062768936548</v>
      </c>
      <c r="X15" s="2">
        <f t="shared" si="4"/>
        <v>2.437743323543474</v>
      </c>
      <c r="Y15" s="2" t="str">
        <f t="shared" si="4"/>
        <v xml:space="preserve"> </v>
      </c>
    </row>
    <row r="16" spans="3:25" x14ac:dyDescent="0.25">
      <c r="F16" s="1">
        <f t="shared" si="2"/>
        <v>6.5</v>
      </c>
      <c r="G16" s="1">
        <f t="shared" si="0"/>
        <v>-6.5</v>
      </c>
      <c r="H16">
        <f t="shared" si="5"/>
        <v>1.1745737194075838</v>
      </c>
      <c r="S16" s="1">
        <f t="shared" si="3"/>
        <v>6</v>
      </c>
      <c r="T16" s="2">
        <f t="shared" ref="T16:Y24" si="6">IF($D$3/2*(2+T$2^2/$S16^2+3*T$2^4/$S16^4)&gt;3," ",$D$3/2*(2+T$2^2/$S16^2+3*T$2^4/$S16^4))</f>
        <v>1.0150462962962963</v>
      </c>
      <c r="U16" s="2">
        <f t="shared" si="6"/>
        <v>1.0740740740740742</v>
      </c>
      <c r="V16" s="2">
        <f t="shared" si="6"/>
        <v>1.21875</v>
      </c>
      <c r="W16" s="2">
        <f t="shared" si="6"/>
        <v>1.5185185185185186</v>
      </c>
      <c r="X16" s="2">
        <f t="shared" si="6"/>
        <v>2.0706018518518521</v>
      </c>
      <c r="Y16" s="2">
        <f t="shared" si="6"/>
        <v>3</v>
      </c>
    </row>
    <row r="17" spans="3:25" x14ac:dyDescent="0.25">
      <c r="F17" s="1">
        <f t="shared" si="2"/>
        <v>7</v>
      </c>
      <c r="G17" s="1">
        <f t="shared" si="0"/>
        <v>-7</v>
      </c>
      <c r="H17">
        <f t="shared" si="5"/>
        <v>1.1424406497292794</v>
      </c>
      <c r="S17" s="1">
        <f t="shared" si="3"/>
        <v>6.5</v>
      </c>
      <c r="T17" s="2">
        <f t="shared" si="6"/>
        <v>1.0126746262385771</v>
      </c>
      <c r="U17" s="2">
        <f t="shared" si="6"/>
        <v>1.0607821854977066</v>
      </c>
      <c r="V17" s="2">
        <f t="shared" si="6"/>
        <v>1.1745737194075838</v>
      </c>
      <c r="W17" s="2">
        <f t="shared" si="6"/>
        <v>1.4044676306852002</v>
      </c>
      <c r="X17" s="2">
        <f t="shared" si="6"/>
        <v>1.8210496831343441</v>
      </c>
      <c r="Y17" s="2">
        <f t="shared" si="6"/>
        <v>2.5150730016456007</v>
      </c>
    </row>
    <row r="18" spans="3:25" x14ac:dyDescent="0.25">
      <c r="F18" s="1">
        <f t="shared" si="2"/>
        <v>7.5</v>
      </c>
      <c r="G18" s="1">
        <f t="shared" si="0"/>
        <v>-7.5</v>
      </c>
      <c r="H18">
        <f t="shared" si="5"/>
        <v>1.1184000000000001</v>
      </c>
      <c r="S18" s="1">
        <f t="shared" si="3"/>
        <v>7</v>
      </c>
      <c r="T18" s="2">
        <f t="shared" si="6"/>
        <v>1.0108288213244481</v>
      </c>
      <c r="U18" s="2">
        <f t="shared" si="6"/>
        <v>1.0508121615993335</v>
      </c>
      <c r="V18" s="2">
        <f t="shared" si="6"/>
        <v>1.1424406497292794</v>
      </c>
      <c r="W18" s="2">
        <f t="shared" si="6"/>
        <v>1.3231986672219909</v>
      </c>
      <c r="X18" s="2">
        <f t="shared" si="6"/>
        <v>1.6455643481882549</v>
      </c>
      <c r="Y18" s="2">
        <f t="shared" si="6"/>
        <v>2.1770095793419406</v>
      </c>
    </row>
    <row r="19" spans="3:25" x14ac:dyDescent="0.25">
      <c r="C19" t="str">
        <f>"za r=4*a greška ;  ="&amp;ROUND((1-1/J3)*100,1)&amp;"%"</f>
        <v>za r=4*a greška ;  =17,9%</v>
      </c>
      <c r="F19" s="1">
        <f t="shared" si="2"/>
        <v>8</v>
      </c>
      <c r="G19" s="1">
        <f t="shared" si="0"/>
        <v>-8</v>
      </c>
      <c r="H19">
        <f t="shared" si="5"/>
        <v>1.0999755859375</v>
      </c>
      <c r="S19" s="1">
        <f t="shared" si="3"/>
        <v>7.5</v>
      </c>
      <c r="T19" s="2">
        <f t="shared" si="6"/>
        <v>1.009362962962963</v>
      </c>
      <c r="U19" s="2">
        <f t="shared" si="6"/>
        <v>1.0431407407407407</v>
      </c>
      <c r="V19" s="2">
        <f t="shared" si="6"/>
        <v>1.1184000000000001</v>
      </c>
      <c r="W19" s="2">
        <f t="shared" si="6"/>
        <v>1.2635851851851851</v>
      </c>
      <c r="X19" s="2">
        <f t="shared" si="6"/>
        <v>1.5185185185185186</v>
      </c>
      <c r="Y19" s="2">
        <f t="shared" si="6"/>
        <v>1.9344000000000001</v>
      </c>
    </row>
    <row r="20" spans="3:25" x14ac:dyDescent="0.25">
      <c r="F20" s="1">
        <f t="shared" si="2"/>
        <v>8.5</v>
      </c>
      <c r="G20" s="1">
        <f t="shared" si="0"/>
        <v>-8.5</v>
      </c>
      <c r="H20">
        <f t="shared" si="5"/>
        <v>1.0855593204104357</v>
      </c>
      <c r="S20" s="1">
        <f t="shared" si="3"/>
        <v>8</v>
      </c>
      <c r="T20" s="2">
        <f t="shared" si="6"/>
        <v>1.0081787109375</v>
      </c>
      <c r="U20" s="2">
        <f t="shared" si="6"/>
        <v>1.037109375</v>
      </c>
      <c r="V20" s="2">
        <f t="shared" si="6"/>
        <v>1.0999755859375</v>
      </c>
      <c r="W20" s="2">
        <f t="shared" si="6"/>
        <v>1.21875</v>
      </c>
      <c r="X20" s="2">
        <f t="shared" si="6"/>
        <v>1.4241943359375</v>
      </c>
      <c r="Y20" s="2">
        <f t="shared" si="6"/>
        <v>1.755859375</v>
      </c>
    </row>
    <row r="21" spans="3:25" x14ac:dyDescent="0.25">
      <c r="F21" s="1">
        <f t="shared" si="2"/>
        <v>9</v>
      </c>
      <c r="G21" s="1">
        <f t="shared" si="0"/>
        <v>-9</v>
      </c>
      <c r="H21">
        <f t="shared" si="5"/>
        <v>1.0740740740740742</v>
      </c>
      <c r="S21" s="1">
        <f t="shared" si="3"/>
        <v>8.5</v>
      </c>
      <c r="T21" s="2">
        <f t="shared" si="6"/>
        <v>1.0072077681062248</v>
      </c>
      <c r="U21" s="2">
        <f t="shared" si="6"/>
        <v>1.0322793070006346</v>
      </c>
      <c r="V21" s="2">
        <f t="shared" si="6"/>
        <v>1.0855593204104357</v>
      </c>
      <c r="W21" s="2">
        <f t="shared" si="6"/>
        <v>1.1842889812143054</v>
      </c>
      <c r="X21" s="2">
        <f t="shared" si="6"/>
        <v>1.3526059314423917</v>
      </c>
      <c r="Y21" s="2">
        <f t="shared" si="6"/>
        <v>1.6215442822763138</v>
      </c>
    </row>
    <row r="22" spans="3:25" x14ac:dyDescent="0.25">
      <c r="C22" s="4" t="str">
        <f>"za r=10 greška ;  ="&amp;ROUND((1-1/H22)*100,1)&amp;"%"</f>
        <v>za r=10 greška ;  =6,1%</v>
      </c>
      <c r="F22" s="1">
        <f t="shared" si="2"/>
        <v>9.5</v>
      </c>
      <c r="G22" s="1">
        <f t="shared" si="0"/>
        <v>-9.5</v>
      </c>
      <c r="H22">
        <f t="shared" si="5"/>
        <v>1.0647785084522063</v>
      </c>
      <c r="S22" s="1">
        <f t="shared" si="3"/>
        <v>9</v>
      </c>
      <c r="T22" s="2">
        <f t="shared" si="6"/>
        <v>1.0064014631915867</v>
      </c>
      <c r="U22" s="2">
        <f t="shared" si="6"/>
        <v>1.0283493369913124</v>
      </c>
      <c r="V22" s="2">
        <f t="shared" si="6"/>
        <v>1.0740740740740742</v>
      </c>
      <c r="W22" s="2">
        <f t="shared" si="6"/>
        <v>1.1572930955647005</v>
      </c>
      <c r="X22" s="2">
        <f t="shared" si="6"/>
        <v>1.2972107910379516</v>
      </c>
      <c r="Y22" s="2">
        <f t="shared" si="6"/>
        <v>1.5185185185185186</v>
      </c>
    </row>
    <row r="23" spans="3:25" x14ac:dyDescent="0.25">
      <c r="F23" s="1">
        <f t="shared" si="2"/>
        <v>10</v>
      </c>
      <c r="G23" s="1">
        <f>F23*-1</f>
        <v>-10</v>
      </c>
      <c r="H23">
        <f t="shared" si="5"/>
        <v>1.05715</v>
      </c>
      <c r="S23" s="1">
        <f t="shared" si="3"/>
        <v>9.5</v>
      </c>
      <c r="T23" s="2">
        <f t="shared" si="6"/>
        <v>1.0057243268544593</v>
      </c>
      <c r="U23" s="2">
        <f t="shared" si="6"/>
        <v>1.0251072352115163</v>
      </c>
      <c r="V23" s="2">
        <f t="shared" si="6"/>
        <v>1.0647785084522063</v>
      </c>
      <c r="W23" s="2">
        <f t="shared" si="6"/>
        <v>1.1357877855449237</v>
      </c>
      <c r="X23" s="2">
        <f t="shared" si="6"/>
        <v>1.2536045610454187</v>
      </c>
      <c r="Y23" s="2">
        <f t="shared" si="6"/>
        <v>1.4381181850967995</v>
      </c>
    </row>
    <row r="24" spans="3:25" x14ac:dyDescent="0.25">
      <c r="S24" s="1">
        <f t="shared" si="3"/>
        <v>10</v>
      </c>
      <c r="T24" s="2">
        <f t="shared" si="6"/>
        <v>1.00515</v>
      </c>
      <c r="U24" s="2">
        <f t="shared" si="6"/>
        <v>1.0224</v>
      </c>
      <c r="V24" s="2">
        <f t="shared" si="6"/>
        <v>1.05715</v>
      </c>
      <c r="W24" s="2">
        <f t="shared" si="6"/>
        <v>1.1184000000000001</v>
      </c>
      <c r="X24" s="2">
        <f t="shared" si="6"/>
        <v>1.21875</v>
      </c>
      <c r="Y24" s="2">
        <f t="shared" si="6"/>
        <v>1.3743999999999998</v>
      </c>
    </row>
    <row r="25" spans="3:25" x14ac:dyDescent="0.25">
      <c r="U25" s="2"/>
      <c r="V25" s="2"/>
      <c r="W25" s="2"/>
      <c r="X25" s="2"/>
      <c r="Y25" s="2"/>
    </row>
    <row r="26" spans="3:25" x14ac:dyDescent="0.25">
      <c r="U26" s="2"/>
      <c r="V26" s="2"/>
      <c r="W26" s="2"/>
      <c r="X26" s="2"/>
      <c r="Y26" s="2"/>
    </row>
    <row r="27" spans="3:25" x14ac:dyDescent="0.25">
      <c r="U27" s="2"/>
      <c r="V27" s="2"/>
      <c r="W27" s="2"/>
      <c r="X27" s="2"/>
      <c r="Y27" s="2"/>
    </row>
    <row r="28" spans="3:25" x14ac:dyDescent="0.25">
      <c r="U28" s="2"/>
      <c r="V28" s="2"/>
      <c r="W28" s="2"/>
      <c r="X28" s="2"/>
      <c r="Y28" s="2"/>
    </row>
    <row r="29" spans="3:25" x14ac:dyDescent="0.25">
      <c r="U29" s="2"/>
      <c r="V29" s="2"/>
      <c r="W29" s="2"/>
      <c r="X29" s="2"/>
      <c r="Y29" s="2"/>
    </row>
    <row r="30" spans="3:25" x14ac:dyDescent="0.25">
      <c r="U30" s="2"/>
      <c r="V30" s="2"/>
      <c r="W30" s="2"/>
      <c r="X30" s="2"/>
      <c r="Y30" s="2"/>
    </row>
    <row r="31" spans="3:25" x14ac:dyDescent="0.25">
      <c r="U31" s="2"/>
      <c r="V31" s="2"/>
      <c r="W31" s="2"/>
      <c r="X31" s="2"/>
      <c r="Y31" s="2"/>
    </row>
    <row r="32" spans="3:25" x14ac:dyDescent="0.25">
      <c r="U32" s="2"/>
      <c r="V32" s="2"/>
      <c r="W32" s="2"/>
      <c r="X32" s="2"/>
      <c r="Y32" s="2"/>
    </row>
    <row r="33" spans="3:25" x14ac:dyDescent="0.25">
      <c r="U33" s="2"/>
      <c r="V33" s="2"/>
      <c r="W33" s="2"/>
      <c r="X33" s="2"/>
      <c r="Y33" s="2"/>
    </row>
    <row r="34" spans="3:25" x14ac:dyDescent="0.25">
      <c r="U34" s="2"/>
      <c r="V34" s="2"/>
      <c r="W34" s="2"/>
      <c r="X34" s="2"/>
      <c r="Y34" s="2"/>
    </row>
    <row r="35" spans="3:25" x14ac:dyDescent="0.25">
      <c r="U35" s="2"/>
      <c r="V35" s="2"/>
      <c r="W35" s="2"/>
      <c r="X35" s="2"/>
      <c r="Y35" s="2"/>
    </row>
    <row r="36" spans="3:25" x14ac:dyDescent="0.25">
      <c r="U36" s="2"/>
      <c r="V36" s="2"/>
      <c r="W36" s="2"/>
      <c r="X36" s="2"/>
      <c r="Y36" s="2"/>
    </row>
    <row r="37" spans="3:25" x14ac:dyDescent="0.25">
      <c r="U37" s="2"/>
      <c r="V37" s="2"/>
      <c r="W37" s="2"/>
      <c r="X37" s="2"/>
      <c r="Y37" s="2"/>
    </row>
    <row r="38" spans="3:25" x14ac:dyDescent="0.25">
      <c r="U38" s="2"/>
      <c r="V38" s="2"/>
      <c r="W38" s="2"/>
      <c r="X38" s="2"/>
      <c r="Y38" s="2"/>
    </row>
    <row r="39" spans="3:25" x14ac:dyDescent="0.25">
      <c r="U39" s="2"/>
      <c r="V39" s="2"/>
      <c r="W39" s="2"/>
      <c r="X39" s="2"/>
      <c r="Y39" s="2"/>
    </row>
    <row r="40" spans="3:25" x14ac:dyDescent="0.25">
      <c r="U40" s="2"/>
      <c r="V40" s="2"/>
      <c r="W40" s="2"/>
      <c r="X40" s="2"/>
      <c r="Y40" s="2"/>
    </row>
    <row r="41" spans="3:25" x14ac:dyDescent="0.25">
      <c r="U41" s="2"/>
      <c r="V41" s="2"/>
      <c r="W41" s="2"/>
      <c r="X41" s="2"/>
      <c r="Y41" s="2"/>
    </row>
    <row r="42" spans="3:25" x14ac:dyDescent="0.25">
      <c r="C42" t="e">
        <f>"za r=20 greška;  ="&amp;ROUND((1-1/H42)*100,1)&amp;"%"</f>
        <v>#DIV/0!</v>
      </c>
      <c r="U42" s="2"/>
      <c r="V42" s="2"/>
      <c r="W42" s="2"/>
      <c r="X42" s="2"/>
      <c r="Y42" s="2"/>
    </row>
    <row r="43" spans="3:25" x14ac:dyDescent="0.25">
      <c r="U43" s="2"/>
      <c r="V43" s="2"/>
      <c r="W43" s="2"/>
      <c r="X43" s="2"/>
      <c r="Y43" s="2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SpinButton1">
          <controlPr defaultSize="0" autoLine="0" r:id="rId4">
            <anchor moveWithCells="1">
              <from>
                <xdr:col>10</xdr:col>
                <xdr:colOff>257175</xdr:colOff>
                <xdr:row>9</xdr:row>
                <xdr:rowOff>47625</xdr:rowOff>
              </from>
              <to>
                <xdr:col>11</xdr:col>
                <xdr:colOff>600075</xdr:colOff>
                <xdr:row>15</xdr:row>
                <xdr:rowOff>47625</xdr:rowOff>
              </to>
            </anchor>
          </controlPr>
        </control>
      </mc:Choice>
      <mc:Fallback>
        <control shapeId="2049" r:id="rId3" name="Spi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Z54"/>
  <sheetViews>
    <sheetView zoomScaleNormal="100" workbookViewId="0">
      <selection activeCell="D4" sqref="D4"/>
    </sheetView>
  </sheetViews>
  <sheetFormatPr defaultRowHeight="15" x14ac:dyDescent="0.25"/>
  <cols>
    <col min="6" max="8" width="9.140625" style="1"/>
    <col min="18" max="18" width="9.140625" style="1"/>
  </cols>
  <sheetData>
    <row r="1" spans="4:26" x14ac:dyDescent="0.25">
      <c r="I1" s="1" t="s">
        <v>16</v>
      </c>
      <c r="K1" s="1" t="s">
        <v>16</v>
      </c>
      <c r="S1" s="1" t="s">
        <v>15</v>
      </c>
      <c r="T1" s="1"/>
      <c r="U1" s="1"/>
      <c r="V1" s="1"/>
      <c r="W1" s="1"/>
      <c r="X1" s="1"/>
      <c r="Y1" s="1"/>
      <c r="Z1" s="1"/>
    </row>
    <row r="2" spans="4:26" x14ac:dyDescent="0.25">
      <c r="I2">
        <v>0</v>
      </c>
      <c r="K2" s="2">
        <f>L2/100</f>
        <v>0.06</v>
      </c>
      <c r="L2">
        <v>6</v>
      </c>
      <c r="R2" s="1">
        <f>R4*0.05</f>
        <v>816227613880953.63</v>
      </c>
      <c r="S2">
        <v>1</v>
      </c>
    </row>
    <row r="3" spans="4:26" x14ac:dyDescent="0.25">
      <c r="D3" t="str">
        <f>F3&amp;""</f>
        <v>1</v>
      </c>
      <c r="E3" t="s">
        <v>12</v>
      </c>
      <c r="F3" s="1">
        <v>1</v>
      </c>
      <c r="G3" s="1" t="s">
        <v>15</v>
      </c>
      <c r="H3" s="1" t="s">
        <v>16</v>
      </c>
      <c r="I3" s="1" t="s">
        <v>8</v>
      </c>
      <c r="J3" s="1" t="s">
        <v>8</v>
      </c>
      <c r="K3" s="1" t="s">
        <v>8</v>
      </c>
      <c r="M3" s="1" t="s">
        <v>19</v>
      </c>
      <c r="R3" s="1" t="s">
        <v>16</v>
      </c>
      <c r="S3" s="9">
        <f>MIN(S4:S54)</f>
        <v>-1.1111111111111112E-2</v>
      </c>
      <c r="T3" s="9"/>
      <c r="U3" s="9"/>
      <c r="V3" s="9"/>
      <c r="W3" s="9"/>
      <c r="X3" s="9"/>
      <c r="Y3" s="9"/>
      <c r="Z3" s="9"/>
    </row>
    <row r="4" spans="4:26" x14ac:dyDescent="0.25">
      <c r="E4" t="s">
        <v>13</v>
      </c>
      <c r="F4" s="1">
        <v>90</v>
      </c>
      <c r="G4" s="1">
        <v>0</v>
      </c>
      <c r="H4" s="1">
        <v>0</v>
      </c>
      <c r="R4" s="1">
        <f>$S$2*TAN(RADIANS(F4))</f>
        <v>1.6324552277619072E+16</v>
      </c>
      <c r="S4">
        <f>-$F$3*S$2^3/(($F$4+0.5*$F$5)*(S$2^2+($S$2*TAN(RADIANS(F4)))^2)^2)</f>
        <v>-1.5645605467325916E-67</v>
      </c>
      <c r="T4">
        <f>-$F$3/(2*S$2*TAN(RADIANS($F$4)))</f>
        <v>-3.06287113727155E-17</v>
      </c>
    </row>
    <row r="5" spans="4:26" x14ac:dyDescent="0.25">
      <c r="E5" t="s">
        <v>14</v>
      </c>
      <c r="F5" s="7">
        <f>SIN(RADIANS(2*F4))</f>
        <v>1.22514845490862E-16</v>
      </c>
      <c r="G5" s="1">
        <f>G4-0.02</f>
        <v>-0.02</v>
      </c>
      <c r="H5" s="1">
        <f>H4</f>
        <v>0</v>
      </c>
      <c r="I5">
        <f t="shared" ref="I5:I54" si="0">-$F$3*$G5^3/(($F$4+0.5*$F$5)*(($G5^2+$H5^2)^2))</f>
        <v>0.55555555555555558</v>
      </c>
      <c r="J5">
        <f>-$F$3*$F$7/($G5*($F$4+0.5*$F$5))</f>
        <v>0.55555555555555558</v>
      </c>
      <c r="K5">
        <f>-$F$3*$G5^3/(($F$4+0.5*$F$5)*(($G5^2+$K$2^2)^2))</f>
        <v>5.5555555555555566E-3</v>
      </c>
      <c r="L5" t="s">
        <v>10</v>
      </c>
      <c r="M5">
        <f>-$F$3/(2*$G5*TAN(RADIANS($F$4)))</f>
        <v>1.531435568635775E-15</v>
      </c>
      <c r="N5" s="8">
        <f>(1-I5/M5)*100</f>
        <v>-3.6276782839153392E+16</v>
      </c>
      <c r="R5" s="1">
        <f>R4-$R$2</f>
        <v>1.5508324663738118E+16</v>
      </c>
      <c r="S5">
        <f t="shared" ref="S5:S44" si="1">-$F$3*S$2^3/(($F$4+0.5*$F$5)*(S$2^2+($S$2*TAN(RADIANS(F5)))^2)^2)</f>
        <v>-1.1111111111111112E-2</v>
      </c>
      <c r="T5">
        <f t="shared" ref="T5:T44" si="2">-$F$3/(2*S$2*TAN(RADIANS($F$4)))</f>
        <v>-3.06287113727155E-17</v>
      </c>
    </row>
    <row r="6" spans="4:26" x14ac:dyDescent="0.25">
      <c r="E6" t="s">
        <v>18</v>
      </c>
      <c r="F6" s="1">
        <v>0</v>
      </c>
      <c r="G6" s="1">
        <f t="shared" ref="G6:G54" si="3">G5-0.02</f>
        <v>-0.04</v>
      </c>
      <c r="H6" s="1">
        <f t="shared" ref="H6:H54" si="4">H5</f>
        <v>0</v>
      </c>
      <c r="I6">
        <f t="shared" si="0"/>
        <v>0.27777777777777779</v>
      </c>
      <c r="J6">
        <f t="shared" ref="J6:J54" si="5">-$F$3*$F$7/($G6*($F$4+0.5*$F$5))</f>
        <v>0.27777777777777779</v>
      </c>
      <c r="K6">
        <f t="shared" ref="K6:K54" si="6">-$F$3*$G6^3/(($F$4+0.5*$F$5)*(($G6^2+$K$2^2)^2))</f>
        <v>2.6298487836949384E-2</v>
      </c>
      <c r="L6" t="s">
        <v>10</v>
      </c>
      <c r="M6">
        <f t="shared" ref="M6:M54" si="7">-$F$3/(2*$G6*TAN(RADIANS($F$4)))</f>
        <v>7.6571778431788751E-16</v>
      </c>
      <c r="N6" s="8">
        <f t="shared" ref="N6:N54" si="8">(1-I6/M6)*100</f>
        <v>-3.6276782839153392E+16</v>
      </c>
      <c r="R6" s="1">
        <f t="shared" ref="R6:R44" si="9">R5-$R$2</f>
        <v>1.4692097049857164E+16</v>
      </c>
      <c r="S6">
        <f t="shared" si="1"/>
        <v>-1.1111111111111112E-2</v>
      </c>
      <c r="T6">
        <f t="shared" si="2"/>
        <v>-3.06287113727155E-17</v>
      </c>
    </row>
    <row r="7" spans="4:26" x14ac:dyDescent="0.25">
      <c r="E7" t="s">
        <v>17</v>
      </c>
      <c r="F7" s="1">
        <f>COS(RADIANS(F6))^4</f>
        <v>1</v>
      </c>
      <c r="G7" s="1">
        <f t="shared" si="3"/>
        <v>-0.06</v>
      </c>
      <c r="H7" s="1">
        <f t="shared" si="4"/>
        <v>0</v>
      </c>
      <c r="I7">
        <f t="shared" si="0"/>
        <v>0.18518518518518517</v>
      </c>
      <c r="J7">
        <f t="shared" si="5"/>
        <v>0.1851851851851852</v>
      </c>
      <c r="K7">
        <f t="shared" si="6"/>
        <v>4.6296296296296294E-2</v>
      </c>
      <c r="L7" t="s">
        <v>10</v>
      </c>
      <c r="M7">
        <f t="shared" si="7"/>
        <v>5.1047852287859174E-16</v>
      </c>
      <c r="N7" s="8">
        <f t="shared" si="8"/>
        <v>-3.6276782839153384E+16</v>
      </c>
      <c r="R7" s="1">
        <f t="shared" si="9"/>
        <v>1.387586943597621E+16</v>
      </c>
      <c r="S7">
        <f t="shared" si="1"/>
        <v>-1.110434355324473E-2</v>
      </c>
      <c r="T7">
        <f t="shared" si="2"/>
        <v>-3.06287113727155E-17</v>
      </c>
    </row>
    <row r="8" spans="4:26" x14ac:dyDescent="0.25">
      <c r="G8" s="1">
        <f t="shared" si="3"/>
        <v>-0.08</v>
      </c>
      <c r="H8" s="1">
        <f t="shared" si="4"/>
        <v>0</v>
      </c>
      <c r="I8">
        <f t="shared" si="0"/>
        <v>0.1388888888888889</v>
      </c>
      <c r="J8">
        <f t="shared" si="5"/>
        <v>0.1388888888888889</v>
      </c>
      <c r="K8">
        <f t="shared" si="6"/>
        <v>5.6888888888888892E-2</v>
      </c>
      <c r="L8" t="s">
        <v>10</v>
      </c>
      <c r="M8">
        <f t="shared" si="7"/>
        <v>3.8285889215894375E-16</v>
      </c>
      <c r="N8" s="8">
        <f t="shared" si="8"/>
        <v>-3.6276782839153392E+16</v>
      </c>
      <c r="R8" s="1">
        <f t="shared" si="9"/>
        <v>1.3059641822095256E+16</v>
      </c>
      <c r="S8">
        <f t="shared" si="1"/>
        <v>-1.1111111111111112E-2</v>
      </c>
      <c r="T8">
        <f t="shared" si="2"/>
        <v>-3.06287113727155E-17</v>
      </c>
    </row>
    <row r="9" spans="4:26" x14ac:dyDescent="0.25">
      <c r="G9" s="1">
        <f t="shared" si="3"/>
        <v>-0.1</v>
      </c>
      <c r="H9" s="1">
        <f t="shared" si="4"/>
        <v>0</v>
      </c>
      <c r="I9">
        <f t="shared" si="0"/>
        <v>0.11111111111111108</v>
      </c>
      <c r="J9">
        <f t="shared" si="5"/>
        <v>0.1111111111111111</v>
      </c>
      <c r="K9">
        <f t="shared" si="6"/>
        <v>6.0073048827374097E-2</v>
      </c>
      <c r="L9" t="s">
        <v>10</v>
      </c>
      <c r="M9">
        <f t="shared" si="7"/>
        <v>3.06287113727155E-16</v>
      </c>
      <c r="N9" s="8">
        <f t="shared" si="8"/>
        <v>-3.6276782839153384E+16</v>
      </c>
      <c r="R9" s="1">
        <f t="shared" si="9"/>
        <v>1.2243414208214302E+16</v>
      </c>
      <c r="S9">
        <f t="shared" si="1"/>
        <v>-1.1111111111111112E-2</v>
      </c>
      <c r="T9">
        <f t="shared" si="2"/>
        <v>-3.06287113727155E-17</v>
      </c>
    </row>
    <row r="10" spans="4:26" x14ac:dyDescent="0.25">
      <c r="G10" s="1">
        <f t="shared" si="3"/>
        <v>-0.12000000000000001</v>
      </c>
      <c r="H10" s="1">
        <f t="shared" si="4"/>
        <v>0</v>
      </c>
      <c r="I10">
        <f t="shared" si="0"/>
        <v>9.2592592592592574E-2</v>
      </c>
      <c r="J10">
        <f t="shared" si="5"/>
        <v>9.2592592592592587E-2</v>
      </c>
      <c r="K10">
        <f t="shared" si="6"/>
        <v>5.9259259259259268E-2</v>
      </c>
      <c r="L10" t="s">
        <v>10</v>
      </c>
      <c r="M10">
        <f t="shared" si="7"/>
        <v>2.5523926143929582E-16</v>
      </c>
      <c r="N10" s="8">
        <f t="shared" si="8"/>
        <v>-3.6276782839153384E+16</v>
      </c>
      <c r="R10" s="1">
        <f t="shared" si="9"/>
        <v>1.1427186594333348E+16</v>
      </c>
      <c r="S10">
        <f t="shared" si="1"/>
        <v>-1.1111111111111112E-2</v>
      </c>
      <c r="T10">
        <f t="shared" si="2"/>
        <v>-3.06287113727155E-17</v>
      </c>
    </row>
    <row r="11" spans="4:26" x14ac:dyDescent="0.25">
      <c r="G11" s="1">
        <f t="shared" si="3"/>
        <v>-0.14000000000000001</v>
      </c>
      <c r="H11" s="1">
        <f t="shared" si="4"/>
        <v>0</v>
      </c>
      <c r="I11">
        <f t="shared" si="0"/>
        <v>7.9365079365079375E-2</v>
      </c>
      <c r="J11">
        <f t="shared" si="5"/>
        <v>7.9365079365079361E-2</v>
      </c>
      <c r="K11">
        <f t="shared" si="6"/>
        <v>5.6645527810807256E-2</v>
      </c>
      <c r="L11" t="s">
        <v>10</v>
      </c>
      <c r="M11">
        <f t="shared" si="7"/>
        <v>2.1877650980511067E-16</v>
      </c>
      <c r="N11" s="8">
        <f t="shared" si="8"/>
        <v>-3.6276782839153408E+16</v>
      </c>
      <c r="R11" s="1">
        <f t="shared" si="9"/>
        <v>1.0610958980452394E+16</v>
      </c>
      <c r="S11">
        <f t="shared" si="1"/>
        <v>-1.1111111111111112E-2</v>
      </c>
      <c r="T11">
        <f t="shared" si="2"/>
        <v>-3.06287113727155E-17</v>
      </c>
    </row>
    <row r="12" spans="4:26" x14ac:dyDescent="0.25">
      <c r="G12" s="1">
        <f t="shared" si="3"/>
        <v>-0.16</v>
      </c>
      <c r="H12" s="1">
        <f t="shared" si="4"/>
        <v>0</v>
      </c>
      <c r="I12">
        <f t="shared" si="0"/>
        <v>6.9444444444444448E-2</v>
      </c>
      <c r="J12">
        <f t="shared" si="5"/>
        <v>6.9444444444444448E-2</v>
      </c>
      <c r="K12">
        <f t="shared" si="6"/>
        <v>5.3376701903630037E-2</v>
      </c>
      <c r="L12" t="s">
        <v>10</v>
      </c>
      <c r="M12">
        <f t="shared" si="7"/>
        <v>1.9142944607947188E-16</v>
      </c>
      <c r="N12" s="8">
        <f t="shared" si="8"/>
        <v>-3.6276782839153392E+16</v>
      </c>
      <c r="R12" s="1">
        <f t="shared" si="9"/>
        <v>9794731366571440</v>
      </c>
      <c r="S12">
        <f t="shared" si="1"/>
        <v>-1.1111111111111112E-2</v>
      </c>
      <c r="T12">
        <f t="shared" si="2"/>
        <v>-3.06287113727155E-17</v>
      </c>
    </row>
    <row r="13" spans="4:26" x14ac:dyDescent="0.25">
      <c r="G13" s="1">
        <f t="shared" si="3"/>
        <v>-0.18</v>
      </c>
      <c r="H13" s="1">
        <f t="shared" si="4"/>
        <v>0</v>
      </c>
      <c r="I13">
        <f t="shared" si="0"/>
        <v>6.1728395061728399E-2</v>
      </c>
      <c r="J13">
        <f t="shared" si="5"/>
        <v>6.1728395061728399E-2</v>
      </c>
      <c r="K13">
        <f t="shared" si="6"/>
        <v>0.05</v>
      </c>
      <c r="L13" t="s">
        <v>10</v>
      </c>
      <c r="M13">
        <f t="shared" si="7"/>
        <v>1.7015950762619721E-16</v>
      </c>
      <c r="N13" s="8">
        <f t="shared" si="8"/>
        <v>-3.62767828391534E+16</v>
      </c>
      <c r="R13" s="1">
        <f t="shared" si="9"/>
        <v>8978503752690486</v>
      </c>
      <c r="S13">
        <f t="shared" si="1"/>
        <v>-1.1111111111111112E-2</v>
      </c>
      <c r="T13">
        <f t="shared" si="2"/>
        <v>-3.06287113727155E-17</v>
      </c>
    </row>
    <row r="14" spans="4:26" x14ac:dyDescent="0.25">
      <c r="G14" s="1">
        <f t="shared" si="3"/>
        <v>-0.19999999999999998</v>
      </c>
      <c r="H14" s="1">
        <f t="shared" si="4"/>
        <v>0</v>
      </c>
      <c r="I14">
        <f t="shared" si="0"/>
        <v>5.5555555555555559E-2</v>
      </c>
      <c r="J14">
        <f t="shared" si="5"/>
        <v>5.5555555555555552E-2</v>
      </c>
      <c r="K14">
        <f t="shared" si="6"/>
        <v>4.6759999625920007E-2</v>
      </c>
      <c r="L14" t="s">
        <v>10</v>
      </c>
      <c r="M14">
        <f t="shared" si="7"/>
        <v>1.5314355686357753E-16</v>
      </c>
      <c r="N14" s="8">
        <f t="shared" si="8"/>
        <v>-3.6276782839153384E+16</v>
      </c>
      <c r="R14" s="1">
        <f t="shared" si="9"/>
        <v>8162276138809532</v>
      </c>
      <c r="S14">
        <f t="shared" si="1"/>
        <v>-1.1111111111111112E-2</v>
      </c>
      <c r="T14">
        <f t="shared" si="2"/>
        <v>-3.06287113727155E-17</v>
      </c>
    </row>
    <row r="15" spans="4:26" x14ac:dyDescent="0.25">
      <c r="G15" s="1">
        <f t="shared" si="3"/>
        <v>-0.21999999999999997</v>
      </c>
      <c r="H15" s="1">
        <f t="shared" si="4"/>
        <v>0</v>
      </c>
      <c r="I15">
        <f t="shared" si="0"/>
        <v>5.0505050505050504E-2</v>
      </c>
      <c r="J15">
        <f t="shared" si="5"/>
        <v>5.0505050505050511E-2</v>
      </c>
      <c r="K15">
        <f t="shared" si="6"/>
        <v>4.3754109138724524E-2</v>
      </c>
      <c r="L15" t="s">
        <v>10</v>
      </c>
      <c r="M15">
        <f t="shared" si="7"/>
        <v>1.3922141533052502E-16</v>
      </c>
      <c r="N15" s="8">
        <f t="shared" si="8"/>
        <v>-3.6276782839153384E+16</v>
      </c>
      <c r="R15" s="1">
        <f t="shared" si="9"/>
        <v>7346048524928578</v>
      </c>
      <c r="S15">
        <f t="shared" si="1"/>
        <v>-1.1111111111111112E-2</v>
      </c>
      <c r="T15">
        <f t="shared" si="2"/>
        <v>-3.06287113727155E-17</v>
      </c>
    </row>
    <row r="16" spans="4:26" x14ac:dyDescent="0.25">
      <c r="G16" s="1">
        <f t="shared" si="3"/>
        <v>-0.23999999999999996</v>
      </c>
      <c r="H16" s="1">
        <f t="shared" si="4"/>
        <v>0</v>
      </c>
      <c r="I16">
        <f t="shared" si="0"/>
        <v>4.6296296296296308E-2</v>
      </c>
      <c r="J16">
        <f t="shared" si="5"/>
        <v>4.6296296296296301E-2</v>
      </c>
      <c r="K16">
        <f t="shared" si="6"/>
        <v>4.100986799948738E-2</v>
      </c>
      <c r="L16" t="s">
        <v>10</v>
      </c>
      <c r="M16">
        <f t="shared" si="7"/>
        <v>1.2761963071964793E-16</v>
      </c>
      <c r="N16" s="8">
        <f t="shared" si="8"/>
        <v>-3.62767828391534E+16</v>
      </c>
      <c r="R16" s="1">
        <f t="shared" si="9"/>
        <v>6529820911047624</v>
      </c>
      <c r="S16">
        <f t="shared" si="1"/>
        <v>-1.1111111111111112E-2</v>
      </c>
      <c r="T16">
        <f t="shared" si="2"/>
        <v>-3.06287113727155E-17</v>
      </c>
    </row>
    <row r="17" spans="7:20" x14ac:dyDescent="0.25">
      <c r="G17" s="1">
        <f t="shared" si="3"/>
        <v>-0.25999999999999995</v>
      </c>
      <c r="H17" s="1">
        <f t="shared" si="4"/>
        <v>0</v>
      </c>
      <c r="I17">
        <f t="shared" si="0"/>
        <v>4.2735042735042736E-2</v>
      </c>
      <c r="J17">
        <f t="shared" si="5"/>
        <v>4.2735042735042743E-2</v>
      </c>
      <c r="K17">
        <f t="shared" si="6"/>
        <v>3.8522773499417858E-2</v>
      </c>
      <c r="L17" t="s">
        <v>10</v>
      </c>
      <c r="M17">
        <f t="shared" si="7"/>
        <v>1.1780273604890578E-16</v>
      </c>
      <c r="N17" s="8">
        <f t="shared" si="8"/>
        <v>-3.6276782839153384E+16</v>
      </c>
      <c r="R17" s="1">
        <f t="shared" si="9"/>
        <v>5713593297166670</v>
      </c>
      <c r="S17">
        <f t="shared" si="1"/>
        <v>-1.1111111111111112E-2</v>
      </c>
      <c r="T17">
        <f t="shared" si="2"/>
        <v>-3.06287113727155E-17</v>
      </c>
    </row>
    <row r="18" spans="7:20" x14ac:dyDescent="0.25">
      <c r="G18" s="1">
        <f t="shared" si="3"/>
        <v>-0.27999999999999997</v>
      </c>
      <c r="H18" s="1">
        <f t="shared" si="4"/>
        <v>0</v>
      </c>
      <c r="I18">
        <f t="shared" si="0"/>
        <v>3.9682539682539687E-2</v>
      </c>
      <c r="J18">
        <f t="shared" si="5"/>
        <v>3.9682539682539687E-2</v>
      </c>
      <c r="K18">
        <f t="shared" si="6"/>
        <v>3.627470421045674E-2</v>
      </c>
      <c r="L18" t="s">
        <v>10</v>
      </c>
      <c r="M18">
        <f t="shared" si="7"/>
        <v>1.0938825490255536E-16</v>
      </c>
      <c r="N18" s="8">
        <f t="shared" si="8"/>
        <v>-3.62767828391534E+16</v>
      </c>
      <c r="R18" s="1">
        <f t="shared" si="9"/>
        <v>4897365683285716</v>
      </c>
      <c r="S18">
        <f t="shared" si="1"/>
        <v>-1.1111111111111112E-2</v>
      </c>
      <c r="T18">
        <f t="shared" si="2"/>
        <v>-3.06287113727155E-17</v>
      </c>
    </row>
    <row r="19" spans="7:20" x14ac:dyDescent="0.25">
      <c r="G19" s="1">
        <f t="shared" si="3"/>
        <v>-0.3</v>
      </c>
      <c r="H19" s="1">
        <f t="shared" si="4"/>
        <v>0</v>
      </c>
      <c r="I19">
        <f t="shared" si="0"/>
        <v>3.7037037037037035E-2</v>
      </c>
      <c r="J19">
        <f t="shared" si="5"/>
        <v>3.7037037037037035E-2</v>
      </c>
      <c r="K19">
        <f t="shared" si="6"/>
        <v>3.4242822704361166E-2</v>
      </c>
      <c r="L19" t="s">
        <v>10</v>
      </c>
      <c r="M19">
        <f t="shared" si="7"/>
        <v>1.0209570457571834E-16</v>
      </c>
      <c r="N19" s="8">
        <f t="shared" si="8"/>
        <v>-3.6276782839153384E+16</v>
      </c>
      <c r="R19" s="1">
        <f t="shared" si="9"/>
        <v>4081138069404762.5</v>
      </c>
      <c r="S19">
        <f t="shared" si="1"/>
        <v>-1.1111111111111112E-2</v>
      </c>
      <c r="T19">
        <f t="shared" si="2"/>
        <v>-3.06287113727155E-17</v>
      </c>
    </row>
    <row r="20" spans="7:20" x14ac:dyDescent="0.25">
      <c r="G20" s="1">
        <f t="shared" si="3"/>
        <v>-0.32</v>
      </c>
      <c r="H20" s="1">
        <f t="shared" si="4"/>
        <v>0</v>
      </c>
      <c r="I20">
        <f t="shared" si="0"/>
        <v>3.4722222222222224E-2</v>
      </c>
      <c r="J20">
        <f t="shared" si="5"/>
        <v>3.4722222222222224E-2</v>
      </c>
      <c r="K20">
        <f t="shared" si="6"/>
        <v>3.2403781495985121E-2</v>
      </c>
      <c r="L20" t="s">
        <v>10</v>
      </c>
      <c r="M20">
        <f t="shared" si="7"/>
        <v>9.5714723039735938E-17</v>
      </c>
      <c r="N20" s="8">
        <f t="shared" si="8"/>
        <v>-3.6276782839153392E+16</v>
      </c>
      <c r="R20" s="1">
        <f t="shared" si="9"/>
        <v>3264910455523809</v>
      </c>
      <c r="S20">
        <f t="shared" si="1"/>
        <v>-1.1111111111111112E-2</v>
      </c>
      <c r="T20">
        <f t="shared" si="2"/>
        <v>-3.06287113727155E-17</v>
      </c>
    </row>
    <row r="21" spans="7:20" x14ac:dyDescent="0.25">
      <c r="G21" s="1">
        <f t="shared" si="3"/>
        <v>-0.34</v>
      </c>
      <c r="H21" s="1">
        <f t="shared" si="4"/>
        <v>0</v>
      </c>
      <c r="I21">
        <f t="shared" si="0"/>
        <v>3.2679738562091505E-2</v>
      </c>
      <c r="J21">
        <f t="shared" si="5"/>
        <v>3.2679738562091505E-2</v>
      </c>
      <c r="K21">
        <f t="shared" si="6"/>
        <v>3.0735602500387864E-2</v>
      </c>
      <c r="L21" t="s">
        <v>10</v>
      </c>
      <c r="M21">
        <f t="shared" si="7"/>
        <v>9.0084445213869105E-17</v>
      </c>
      <c r="N21" s="8">
        <f t="shared" si="8"/>
        <v>-3.62767828391534E+16</v>
      </c>
      <c r="R21" s="1">
        <f t="shared" si="9"/>
        <v>2448682841642855.5</v>
      </c>
      <c r="S21">
        <f t="shared" si="1"/>
        <v>-1.1111111111111112E-2</v>
      </c>
      <c r="T21">
        <f t="shared" si="2"/>
        <v>-3.06287113727155E-17</v>
      </c>
    </row>
    <row r="22" spans="7:20" x14ac:dyDescent="0.25">
      <c r="G22" s="1">
        <f t="shared" si="3"/>
        <v>-0.36000000000000004</v>
      </c>
      <c r="H22" s="1">
        <f t="shared" si="4"/>
        <v>0</v>
      </c>
      <c r="I22">
        <f t="shared" si="0"/>
        <v>3.0864197530864199E-2</v>
      </c>
      <c r="J22">
        <f t="shared" si="5"/>
        <v>3.0864197530864192E-2</v>
      </c>
      <c r="K22">
        <f t="shared" si="6"/>
        <v>2.9218407596785977E-2</v>
      </c>
      <c r="L22" t="s">
        <v>10</v>
      </c>
      <c r="M22">
        <f t="shared" si="7"/>
        <v>8.5079753813098594E-17</v>
      </c>
      <c r="N22" s="8">
        <f t="shared" si="8"/>
        <v>-3.6276782839153408E+16</v>
      </c>
      <c r="R22" s="1">
        <f t="shared" si="9"/>
        <v>1632455227761902</v>
      </c>
      <c r="S22">
        <f t="shared" si="1"/>
        <v>-1.1111111111111112E-2</v>
      </c>
      <c r="T22">
        <f t="shared" si="2"/>
        <v>-3.06287113727155E-17</v>
      </c>
    </row>
    <row r="23" spans="7:20" x14ac:dyDescent="0.25">
      <c r="G23" s="1">
        <f t="shared" si="3"/>
        <v>-0.38000000000000006</v>
      </c>
      <c r="H23" s="1">
        <f t="shared" si="4"/>
        <v>0</v>
      </c>
      <c r="I23">
        <f t="shared" si="0"/>
        <v>2.9239766081871336E-2</v>
      </c>
      <c r="J23">
        <f t="shared" si="5"/>
        <v>2.9239766081871343E-2</v>
      </c>
      <c r="K23">
        <f t="shared" si="6"/>
        <v>2.783459134810486E-2</v>
      </c>
      <c r="L23" t="s">
        <v>10</v>
      </c>
      <c r="M23">
        <f t="shared" si="7"/>
        <v>8.0601872033461832E-17</v>
      </c>
      <c r="N23" s="8">
        <f t="shared" si="8"/>
        <v>-3.6276782839153384E+16</v>
      </c>
      <c r="R23" s="1">
        <f t="shared" si="9"/>
        <v>816227613880948.38</v>
      </c>
      <c r="S23">
        <f t="shared" si="1"/>
        <v>-1.1111111111111112E-2</v>
      </c>
      <c r="T23">
        <f t="shared" si="2"/>
        <v>-3.06287113727155E-17</v>
      </c>
    </row>
    <row r="24" spans="7:20" x14ac:dyDescent="0.25">
      <c r="G24" s="1">
        <f t="shared" si="3"/>
        <v>-0.40000000000000008</v>
      </c>
      <c r="H24" s="1">
        <f t="shared" si="4"/>
        <v>0</v>
      </c>
      <c r="I24">
        <f t="shared" si="0"/>
        <v>2.7777777777777773E-2</v>
      </c>
      <c r="J24">
        <f t="shared" si="5"/>
        <v>2.7777777777777773E-2</v>
      </c>
      <c r="K24">
        <f t="shared" si="6"/>
        <v>2.6568734311992658E-2</v>
      </c>
      <c r="L24" t="s">
        <v>10</v>
      </c>
      <c r="M24">
        <f t="shared" si="7"/>
        <v>7.6571778431788738E-17</v>
      </c>
      <c r="N24" s="8">
        <f t="shared" si="8"/>
        <v>-3.6276782839153392E+16</v>
      </c>
      <c r="R24" s="1">
        <f t="shared" si="9"/>
        <v>-5.25</v>
      </c>
      <c r="S24">
        <f t="shared" si="1"/>
        <v>-1.1111111111111112E-2</v>
      </c>
      <c r="T24">
        <f t="shared" si="2"/>
        <v>-3.06287113727155E-17</v>
      </c>
    </row>
    <row r="25" spans="7:20" x14ac:dyDescent="0.25">
      <c r="G25" s="1">
        <f t="shared" si="3"/>
        <v>-0.4200000000000001</v>
      </c>
      <c r="H25" s="1">
        <f t="shared" si="4"/>
        <v>0</v>
      </c>
      <c r="I25">
        <f t="shared" si="0"/>
        <v>2.645502645502645E-2</v>
      </c>
      <c r="J25">
        <f t="shared" si="5"/>
        <v>2.6455026455026447E-2</v>
      </c>
      <c r="K25">
        <f t="shared" si="6"/>
        <v>2.540740740740741E-2</v>
      </c>
      <c r="L25" t="s">
        <v>10</v>
      </c>
      <c r="M25">
        <f t="shared" si="7"/>
        <v>7.2925503268370223E-17</v>
      </c>
      <c r="N25" s="8">
        <f t="shared" si="8"/>
        <v>-3.6276782839153392E+16</v>
      </c>
      <c r="R25" s="1">
        <f t="shared" si="9"/>
        <v>-816227613880958.88</v>
      </c>
      <c r="S25">
        <f t="shared" si="1"/>
        <v>-1.1111111111111112E-2</v>
      </c>
      <c r="T25">
        <f t="shared" si="2"/>
        <v>-3.06287113727155E-17</v>
      </c>
    </row>
    <row r="26" spans="7:20" x14ac:dyDescent="0.25">
      <c r="G26" s="1">
        <f t="shared" si="3"/>
        <v>-0.44000000000000011</v>
      </c>
      <c r="H26" s="1">
        <f t="shared" si="4"/>
        <v>0</v>
      </c>
      <c r="I26">
        <f t="shared" si="0"/>
        <v>2.5252525252525242E-2</v>
      </c>
      <c r="J26">
        <f t="shared" si="5"/>
        <v>2.5252525252525249E-2</v>
      </c>
      <c r="K26">
        <f t="shared" si="6"/>
        <v>2.4338942170325957E-2</v>
      </c>
      <c r="L26" t="s">
        <v>10</v>
      </c>
      <c r="M26">
        <f t="shared" si="7"/>
        <v>6.9610707665262484E-17</v>
      </c>
      <c r="N26" s="8">
        <f t="shared" si="8"/>
        <v>-3.6276782839153384E+16</v>
      </c>
      <c r="R26" s="1">
        <f t="shared" si="9"/>
        <v>-1632455227761912.5</v>
      </c>
      <c r="S26">
        <f t="shared" si="1"/>
        <v>-1.1111111111111112E-2</v>
      </c>
      <c r="T26">
        <f t="shared" si="2"/>
        <v>-3.06287113727155E-17</v>
      </c>
    </row>
    <row r="27" spans="7:20" x14ac:dyDescent="0.25">
      <c r="G27" s="1">
        <f t="shared" si="3"/>
        <v>-0.46000000000000013</v>
      </c>
      <c r="H27" s="1">
        <f t="shared" si="4"/>
        <v>0</v>
      </c>
      <c r="I27">
        <f t="shared" si="0"/>
        <v>2.4154589371980666E-2</v>
      </c>
      <c r="J27">
        <f t="shared" si="5"/>
        <v>2.4154589371980669E-2</v>
      </c>
      <c r="K27">
        <f t="shared" si="6"/>
        <v>2.3353202845608972E-2</v>
      </c>
      <c r="L27" t="s">
        <v>10</v>
      </c>
      <c r="M27">
        <f t="shared" si="7"/>
        <v>6.6584155158077155E-17</v>
      </c>
      <c r="N27" s="8">
        <f t="shared" si="8"/>
        <v>-3.6276782839153384E+16</v>
      </c>
      <c r="R27" s="1">
        <f t="shared" si="9"/>
        <v>-2448682841642866</v>
      </c>
      <c r="S27">
        <f t="shared" si="1"/>
        <v>-1.1111111111111112E-2</v>
      </c>
      <c r="T27">
        <f t="shared" si="2"/>
        <v>-3.06287113727155E-17</v>
      </c>
    </row>
    <row r="28" spans="7:20" x14ac:dyDescent="0.25">
      <c r="G28" s="1">
        <f t="shared" si="3"/>
        <v>-0.48000000000000015</v>
      </c>
      <c r="H28" s="1">
        <f t="shared" si="4"/>
        <v>0</v>
      </c>
      <c r="I28">
        <f t="shared" si="0"/>
        <v>2.3148148148148143E-2</v>
      </c>
      <c r="J28">
        <f t="shared" si="5"/>
        <v>2.3148148148148143E-2</v>
      </c>
      <c r="K28">
        <f t="shared" si="6"/>
        <v>2.2441376287530127E-2</v>
      </c>
      <c r="L28" t="s">
        <v>10</v>
      </c>
      <c r="M28">
        <f t="shared" si="7"/>
        <v>6.3809815359823942E-17</v>
      </c>
      <c r="N28" s="8">
        <f t="shared" si="8"/>
        <v>-3.6276782839153392E+16</v>
      </c>
      <c r="R28" s="1">
        <f t="shared" si="9"/>
        <v>-3264910455523819.5</v>
      </c>
      <c r="S28">
        <f t="shared" si="1"/>
        <v>-1.1111111111111112E-2</v>
      </c>
      <c r="T28">
        <f t="shared" si="2"/>
        <v>-3.06287113727155E-17</v>
      </c>
    </row>
    <row r="29" spans="7:20" x14ac:dyDescent="0.25">
      <c r="G29" s="1">
        <f t="shared" si="3"/>
        <v>-0.50000000000000011</v>
      </c>
      <c r="H29" s="1">
        <f t="shared" si="4"/>
        <v>0</v>
      </c>
      <c r="I29">
        <f t="shared" si="0"/>
        <v>2.2222222222222216E-2</v>
      </c>
      <c r="J29">
        <f t="shared" si="5"/>
        <v>2.222222222222222E-2</v>
      </c>
      <c r="K29">
        <f t="shared" si="6"/>
        <v>2.159578549780462E-2</v>
      </c>
      <c r="L29" t="s">
        <v>10</v>
      </c>
      <c r="M29">
        <f t="shared" si="7"/>
        <v>6.1257422745430988E-17</v>
      </c>
      <c r="N29" s="8">
        <f t="shared" si="8"/>
        <v>-3.6276782839153392E+16</v>
      </c>
      <c r="R29" s="1">
        <f t="shared" si="9"/>
        <v>-4081138069404773</v>
      </c>
      <c r="S29">
        <f t="shared" si="1"/>
        <v>-1.1111111111111112E-2</v>
      </c>
      <c r="T29">
        <f t="shared" si="2"/>
        <v>-3.06287113727155E-17</v>
      </c>
    </row>
    <row r="30" spans="7:20" x14ac:dyDescent="0.25">
      <c r="G30" s="1">
        <f t="shared" si="3"/>
        <v>-0.52000000000000013</v>
      </c>
      <c r="H30" s="1">
        <f t="shared" si="4"/>
        <v>0</v>
      </c>
      <c r="I30">
        <f t="shared" si="0"/>
        <v>2.1367521367521358E-2</v>
      </c>
      <c r="J30">
        <f t="shared" si="5"/>
        <v>2.1367521367521361E-2</v>
      </c>
      <c r="K30">
        <f t="shared" si="6"/>
        <v>2.0809727624155665E-2</v>
      </c>
      <c r="L30" t="s">
        <v>10</v>
      </c>
      <c r="M30">
        <f t="shared" si="7"/>
        <v>5.8901368024452867E-17</v>
      </c>
      <c r="N30" s="8">
        <f t="shared" si="8"/>
        <v>-3.6276782839153384E+16</v>
      </c>
      <c r="R30" s="1">
        <f t="shared" si="9"/>
        <v>-4897365683285727</v>
      </c>
      <c r="S30">
        <f t="shared" si="1"/>
        <v>-1.1111111111111112E-2</v>
      </c>
      <c r="T30">
        <f t="shared" si="2"/>
        <v>-3.06287113727155E-17</v>
      </c>
    </row>
    <row r="31" spans="7:20" x14ac:dyDescent="0.25">
      <c r="G31" s="1">
        <f t="shared" si="3"/>
        <v>-0.54000000000000015</v>
      </c>
      <c r="H31" s="1">
        <f t="shared" si="4"/>
        <v>0</v>
      </c>
      <c r="I31">
        <f t="shared" si="0"/>
        <v>2.0576131687242795E-2</v>
      </c>
      <c r="J31">
        <f t="shared" si="5"/>
        <v>2.0576131687242791E-2</v>
      </c>
      <c r="K31">
        <f t="shared" si="6"/>
        <v>2.0077334919690656E-2</v>
      </c>
      <c r="L31" t="s">
        <v>10</v>
      </c>
      <c r="M31">
        <f t="shared" si="7"/>
        <v>5.6719835875399063E-17</v>
      </c>
      <c r="N31" s="8">
        <f t="shared" si="8"/>
        <v>-3.6276782839153392E+16</v>
      </c>
      <c r="R31" s="1">
        <f t="shared" si="9"/>
        <v>-5713593297166681</v>
      </c>
      <c r="S31">
        <f t="shared" si="1"/>
        <v>-1.1111111111111112E-2</v>
      </c>
      <c r="T31">
        <f t="shared" si="2"/>
        <v>-3.06287113727155E-17</v>
      </c>
    </row>
    <row r="32" spans="7:20" x14ac:dyDescent="0.25">
      <c r="G32" s="1">
        <f t="shared" si="3"/>
        <v>-0.56000000000000016</v>
      </c>
      <c r="H32" s="1">
        <f t="shared" si="4"/>
        <v>0</v>
      </c>
      <c r="I32">
        <f t="shared" si="0"/>
        <v>1.9841269841269837E-2</v>
      </c>
      <c r="J32">
        <f t="shared" si="5"/>
        <v>1.9841269841269837E-2</v>
      </c>
      <c r="K32">
        <f t="shared" si="6"/>
        <v>1.9393456228054037E-2</v>
      </c>
      <c r="L32" t="s">
        <v>10</v>
      </c>
      <c r="M32">
        <f t="shared" si="7"/>
        <v>5.4694127451277655E-17</v>
      </c>
      <c r="N32" s="8">
        <f t="shared" si="8"/>
        <v>-3.62767828391534E+16</v>
      </c>
      <c r="R32" s="1">
        <f t="shared" si="9"/>
        <v>-6529820911047635</v>
      </c>
      <c r="S32">
        <f t="shared" si="1"/>
        <v>-1.1111111111111112E-2</v>
      </c>
      <c r="T32">
        <f t="shared" si="2"/>
        <v>-3.06287113727155E-17</v>
      </c>
    </row>
    <row r="33" spans="7:20" x14ac:dyDescent="0.25">
      <c r="G33" s="1">
        <f t="shared" si="3"/>
        <v>-0.58000000000000018</v>
      </c>
      <c r="H33" s="1">
        <f t="shared" si="4"/>
        <v>0</v>
      </c>
      <c r="I33">
        <f t="shared" si="0"/>
        <v>1.9157088122605359E-2</v>
      </c>
      <c r="J33">
        <f t="shared" si="5"/>
        <v>1.9157088122605359E-2</v>
      </c>
      <c r="K33">
        <f t="shared" si="6"/>
        <v>1.8753556324490574E-2</v>
      </c>
      <c r="L33" t="s">
        <v>10</v>
      </c>
      <c r="M33">
        <f t="shared" si="7"/>
        <v>5.2808123056406024E-17</v>
      </c>
      <c r="N33" s="8">
        <f t="shared" si="8"/>
        <v>-3.6276782839153392E+16</v>
      </c>
      <c r="R33" s="1">
        <f t="shared" si="9"/>
        <v>-7346048524928589</v>
      </c>
      <c r="S33">
        <f t="shared" si="1"/>
        <v>-1.1111111111111112E-2</v>
      </c>
      <c r="T33">
        <f t="shared" si="2"/>
        <v>-3.06287113727155E-17</v>
      </c>
    </row>
    <row r="34" spans="7:20" x14ac:dyDescent="0.25">
      <c r="G34" s="1">
        <f t="shared" si="3"/>
        <v>-0.6000000000000002</v>
      </c>
      <c r="H34" s="1">
        <f t="shared" si="4"/>
        <v>0</v>
      </c>
      <c r="I34">
        <f t="shared" si="0"/>
        <v>1.8518518518518511E-2</v>
      </c>
      <c r="J34">
        <f t="shared" si="5"/>
        <v>1.8518518518518511E-2</v>
      </c>
      <c r="K34">
        <f t="shared" si="6"/>
        <v>1.8153630544572603E-2</v>
      </c>
      <c r="L34" t="s">
        <v>10</v>
      </c>
      <c r="M34">
        <f t="shared" si="7"/>
        <v>5.1047852287859153E-17</v>
      </c>
      <c r="N34" s="8">
        <f t="shared" si="8"/>
        <v>-3.6276782839153384E+16</v>
      </c>
      <c r="R34" s="1">
        <f t="shared" si="9"/>
        <v>-8162276138809543</v>
      </c>
      <c r="S34">
        <f t="shared" si="1"/>
        <v>-1.1111111111111112E-2</v>
      </c>
      <c r="T34">
        <f t="shared" si="2"/>
        <v>-3.06287113727155E-17</v>
      </c>
    </row>
    <row r="35" spans="7:20" x14ac:dyDescent="0.25">
      <c r="G35" s="1">
        <f t="shared" si="3"/>
        <v>-0.62000000000000022</v>
      </c>
      <c r="H35" s="1">
        <f t="shared" si="4"/>
        <v>0</v>
      </c>
      <c r="I35">
        <f t="shared" si="0"/>
        <v>1.792114695340501E-2</v>
      </c>
      <c r="J35">
        <f t="shared" si="5"/>
        <v>1.7921146953405014E-2</v>
      </c>
      <c r="K35">
        <f t="shared" si="6"/>
        <v>1.7590132379164149E-2</v>
      </c>
      <c r="L35" t="s">
        <v>10</v>
      </c>
      <c r="M35">
        <f t="shared" si="7"/>
        <v>4.9401147375347567E-17</v>
      </c>
      <c r="N35" s="8">
        <f t="shared" si="8"/>
        <v>-3.6276782839153384E+16</v>
      </c>
      <c r="R35" s="1">
        <f t="shared" si="9"/>
        <v>-8978503752690497</v>
      </c>
      <c r="S35">
        <f t="shared" si="1"/>
        <v>-1.1111111111111112E-2</v>
      </c>
      <c r="T35">
        <f t="shared" si="2"/>
        <v>-3.06287113727155E-17</v>
      </c>
    </row>
    <row r="36" spans="7:20" x14ac:dyDescent="0.25">
      <c r="G36" s="1">
        <f t="shared" si="3"/>
        <v>-0.64000000000000024</v>
      </c>
      <c r="H36" s="1">
        <f t="shared" si="4"/>
        <v>0</v>
      </c>
      <c r="I36">
        <f t="shared" si="0"/>
        <v>1.7361111111111101E-2</v>
      </c>
      <c r="J36">
        <f t="shared" si="5"/>
        <v>1.7361111111111105E-2</v>
      </c>
      <c r="K36">
        <f t="shared" si="6"/>
        <v>1.7059912007756091E-2</v>
      </c>
      <c r="L36" t="s">
        <v>10</v>
      </c>
      <c r="M36">
        <f t="shared" si="7"/>
        <v>4.7857361519867951E-17</v>
      </c>
      <c r="N36" s="8">
        <f t="shared" si="8"/>
        <v>-3.6276782839153384E+16</v>
      </c>
      <c r="R36" s="1">
        <f t="shared" si="9"/>
        <v>-9794731366571450</v>
      </c>
      <c r="S36">
        <f t="shared" si="1"/>
        <v>-1.1111111111111112E-2</v>
      </c>
      <c r="T36">
        <f t="shared" si="2"/>
        <v>-3.06287113727155E-17</v>
      </c>
    </row>
    <row r="37" spans="7:20" x14ac:dyDescent="0.25">
      <c r="G37" s="1">
        <f t="shared" si="3"/>
        <v>-0.66000000000000025</v>
      </c>
      <c r="H37" s="1">
        <f t="shared" si="4"/>
        <v>0</v>
      </c>
      <c r="I37">
        <f t="shared" si="0"/>
        <v>1.6835016835016828E-2</v>
      </c>
      <c r="J37">
        <f t="shared" si="5"/>
        <v>1.6835016835016828E-2</v>
      </c>
      <c r="K37">
        <f t="shared" si="6"/>
        <v>1.6560164033961391E-2</v>
      </c>
      <c r="L37" t="s">
        <v>10</v>
      </c>
      <c r="M37">
        <f t="shared" si="7"/>
        <v>4.6407138443508312E-17</v>
      </c>
      <c r="N37" s="8">
        <f t="shared" si="8"/>
        <v>-3.6276782839153392E+16</v>
      </c>
      <c r="R37" s="1">
        <f t="shared" si="9"/>
        <v>-1.0610958980452404E+16</v>
      </c>
      <c r="S37">
        <f t="shared" si="1"/>
        <v>-1.1111111111111112E-2</v>
      </c>
      <c r="T37">
        <f t="shared" si="2"/>
        <v>-3.06287113727155E-17</v>
      </c>
    </row>
    <row r="38" spans="7:20" x14ac:dyDescent="0.25">
      <c r="G38" s="1">
        <f t="shared" si="3"/>
        <v>-0.68000000000000027</v>
      </c>
      <c r="H38" s="1">
        <f t="shared" si="4"/>
        <v>0</v>
      </c>
      <c r="I38">
        <f t="shared" si="0"/>
        <v>1.6339869281045746E-2</v>
      </c>
      <c r="J38">
        <f t="shared" si="5"/>
        <v>1.6339869281045746E-2</v>
      </c>
      <c r="K38">
        <f t="shared" si="6"/>
        <v>1.6088382954598943E-2</v>
      </c>
      <c r="L38" t="s">
        <v>10</v>
      </c>
      <c r="M38">
        <f t="shared" si="7"/>
        <v>4.504222260693454E-17</v>
      </c>
      <c r="N38" s="8">
        <f t="shared" si="8"/>
        <v>-3.6276782839153392E+16</v>
      </c>
      <c r="R38" s="1">
        <f t="shared" si="9"/>
        <v>-1.1427186594333358E+16</v>
      </c>
      <c r="S38">
        <f t="shared" si="1"/>
        <v>-1.1111111111111112E-2</v>
      </c>
      <c r="T38">
        <f t="shared" si="2"/>
        <v>-3.06287113727155E-17</v>
      </c>
    </row>
    <row r="39" spans="7:20" x14ac:dyDescent="0.25">
      <c r="G39" s="1">
        <f t="shared" si="3"/>
        <v>-0.70000000000000029</v>
      </c>
      <c r="H39" s="1">
        <f t="shared" si="4"/>
        <v>0</v>
      </c>
      <c r="I39">
        <f t="shared" si="0"/>
        <v>1.5873015873015869E-2</v>
      </c>
      <c r="J39">
        <f t="shared" si="5"/>
        <v>1.5873015873015865E-2</v>
      </c>
      <c r="K39">
        <f t="shared" si="6"/>
        <v>1.5642325129202862E-2</v>
      </c>
      <c r="L39" t="s">
        <v>10</v>
      </c>
      <c r="M39">
        <f t="shared" si="7"/>
        <v>4.3755301961022123E-17</v>
      </c>
      <c r="N39" s="8">
        <f t="shared" si="8"/>
        <v>-3.62767828391534E+16</v>
      </c>
      <c r="R39" s="1">
        <f t="shared" si="9"/>
        <v>-1.2243414208214312E+16</v>
      </c>
      <c r="S39">
        <f t="shared" si="1"/>
        <v>-1.1111111111111112E-2</v>
      </c>
      <c r="T39">
        <f t="shared" si="2"/>
        <v>-3.06287113727155E-17</v>
      </c>
    </row>
    <row r="40" spans="7:20" x14ac:dyDescent="0.25">
      <c r="G40" s="1">
        <f t="shared" si="3"/>
        <v>-0.72000000000000031</v>
      </c>
      <c r="H40" s="1">
        <f t="shared" si="4"/>
        <v>0</v>
      </c>
      <c r="I40">
        <f t="shared" si="0"/>
        <v>1.5432098765432094E-2</v>
      </c>
      <c r="J40">
        <f t="shared" si="5"/>
        <v>1.5432098765432093E-2</v>
      </c>
      <c r="K40">
        <f t="shared" si="6"/>
        <v>1.5219976218787149E-2</v>
      </c>
      <c r="L40" t="s">
        <v>10</v>
      </c>
      <c r="M40">
        <f t="shared" si="7"/>
        <v>4.2539876906549291E-17</v>
      </c>
      <c r="N40" s="8">
        <f t="shared" si="8"/>
        <v>-3.6276782839153392E+16</v>
      </c>
      <c r="R40" s="1">
        <f t="shared" si="9"/>
        <v>-1.3059641822095266E+16</v>
      </c>
      <c r="S40">
        <f t="shared" si="1"/>
        <v>-1.1111111111111112E-2</v>
      </c>
      <c r="T40">
        <f t="shared" si="2"/>
        <v>-3.06287113727155E-17</v>
      </c>
    </row>
    <row r="41" spans="7:20" x14ac:dyDescent="0.25">
      <c r="G41" s="1">
        <f t="shared" si="3"/>
        <v>-0.74000000000000032</v>
      </c>
      <c r="H41" s="1">
        <f t="shared" si="4"/>
        <v>0</v>
      </c>
      <c r="I41">
        <f t="shared" si="0"/>
        <v>1.5015015015015006E-2</v>
      </c>
      <c r="J41">
        <f t="shared" si="5"/>
        <v>1.501501501501501E-2</v>
      </c>
      <c r="K41">
        <f t="shared" si="6"/>
        <v>1.4819523233412644E-2</v>
      </c>
      <c r="L41" t="s">
        <v>10</v>
      </c>
      <c r="M41">
        <f t="shared" si="7"/>
        <v>4.1390150503669578E-17</v>
      </c>
      <c r="N41" s="8">
        <f t="shared" si="8"/>
        <v>-3.6276782839153384E+16</v>
      </c>
      <c r="R41" s="1">
        <f t="shared" si="9"/>
        <v>-1.387586943597622E+16</v>
      </c>
      <c r="S41">
        <f t="shared" si="1"/>
        <v>-1.1111111111111112E-2</v>
      </c>
      <c r="T41">
        <f t="shared" si="2"/>
        <v>-3.06287113727155E-17</v>
      </c>
    </row>
    <row r="42" spans="7:20" x14ac:dyDescent="0.25">
      <c r="G42" s="1">
        <f t="shared" si="3"/>
        <v>-0.76000000000000034</v>
      </c>
      <c r="H42" s="1">
        <f t="shared" si="4"/>
        <v>0</v>
      </c>
      <c r="I42">
        <f t="shared" si="0"/>
        <v>1.4619883040935666E-2</v>
      </c>
      <c r="J42">
        <f t="shared" si="5"/>
        <v>1.4619883040935665E-2</v>
      </c>
      <c r="K42">
        <f t="shared" si="6"/>
        <v>1.4439330471044991E-2</v>
      </c>
      <c r="L42" t="s">
        <v>10</v>
      </c>
      <c r="M42">
        <f t="shared" si="7"/>
        <v>4.0300936016730904E-17</v>
      </c>
      <c r="N42" s="8">
        <f t="shared" si="8"/>
        <v>-3.6276782839153392E+16</v>
      </c>
      <c r="R42" s="1">
        <f t="shared" si="9"/>
        <v>-1.4692097049857174E+16</v>
      </c>
      <c r="S42">
        <f t="shared" si="1"/>
        <v>-1.1111111111111112E-2</v>
      </c>
      <c r="T42">
        <f t="shared" si="2"/>
        <v>-3.06287113727155E-17</v>
      </c>
    </row>
    <row r="43" spans="7:20" x14ac:dyDescent="0.25">
      <c r="G43" s="1">
        <f t="shared" si="3"/>
        <v>-0.78000000000000036</v>
      </c>
      <c r="H43" s="1">
        <f t="shared" si="4"/>
        <v>0</v>
      </c>
      <c r="I43">
        <f t="shared" si="0"/>
        <v>1.4245014245014237E-2</v>
      </c>
      <c r="J43">
        <f t="shared" si="5"/>
        <v>1.4245014245014238E-2</v>
      </c>
      <c r="K43">
        <f t="shared" si="6"/>
        <v>1.4077918749199015E-2</v>
      </c>
      <c r="L43" t="s">
        <v>10</v>
      </c>
      <c r="M43">
        <f t="shared" si="7"/>
        <v>3.9267578682968572E-17</v>
      </c>
      <c r="N43" s="8">
        <f t="shared" si="8"/>
        <v>-3.6276782839153384E+16</v>
      </c>
      <c r="R43" s="1">
        <f t="shared" si="9"/>
        <v>-1.5508324663738128E+16</v>
      </c>
      <c r="S43">
        <f t="shared" si="1"/>
        <v>-1.1111111111111112E-2</v>
      </c>
      <c r="T43">
        <f t="shared" si="2"/>
        <v>-3.06287113727155E-17</v>
      </c>
    </row>
    <row r="44" spans="7:20" x14ac:dyDescent="0.25">
      <c r="G44" s="1">
        <f t="shared" si="3"/>
        <v>-0.80000000000000038</v>
      </c>
      <c r="H44" s="1">
        <f t="shared" si="4"/>
        <v>0</v>
      </c>
      <c r="I44">
        <f t="shared" si="0"/>
        <v>1.3888888888888881E-2</v>
      </c>
      <c r="J44">
        <f t="shared" si="5"/>
        <v>1.3888888888888883E-2</v>
      </c>
      <c r="K44">
        <f t="shared" si="6"/>
        <v>1.3733947429625205E-2</v>
      </c>
      <c r="L44" t="s">
        <v>10</v>
      </c>
      <c r="M44">
        <f t="shared" si="7"/>
        <v>3.8285889215894357E-17</v>
      </c>
      <c r="N44" s="8">
        <f t="shared" si="8"/>
        <v>-3.6276782839153392E+16</v>
      </c>
      <c r="R44" s="1">
        <f t="shared" si="9"/>
        <v>-1.6324552277619082E+16</v>
      </c>
      <c r="S44">
        <f t="shared" si="1"/>
        <v>-1.1111111111111112E-2</v>
      </c>
      <c r="T44">
        <f t="shared" si="2"/>
        <v>-3.06287113727155E-17</v>
      </c>
    </row>
    <row r="45" spans="7:20" x14ac:dyDescent="0.25">
      <c r="G45" s="1">
        <f t="shared" si="3"/>
        <v>-0.8200000000000004</v>
      </c>
      <c r="H45" s="1">
        <f t="shared" si="4"/>
        <v>0</v>
      </c>
      <c r="I45">
        <f t="shared" si="0"/>
        <v>1.3550135501355009E-2</v>
      </c>
      <c r="J45">
        <f t="shared" si="5"/>
        <v>1.3550135501355006E-2</v>
      </c>
      <c r="K45">
        <f t="shared" si="6"/>
        <v>1.3406198818124165E-2</v>
      </c>
      <c r="L45" t="s">
        <v>10</v>
      </c>
      <c r="M45">
        <f t="shared" si="7"/>
        <v>3.7352087039896932E-17</v>
      </c>
      <c r="N45" s="8">
        <f t="shared" si="8"/>
        <v>-3.62767828391534E+16</v>
      </c>
    </row>
    <row r="46" spans="7:20" x14ac:dyDescent="0.25">
      <c r="G46" s="1">
        <f t="shared" si="3"/>
        <v>-0.84000000000000041</v>
      </c>
      <c r="H46" s="1">
        <f t="shared" si="4"/>
        <v>0</v>
      </c>
      <c r="I46">
        <f t="shared" si="0"/>
        <v>1.3227513227513223E-2</v>
      </c>
      <c r="J46">
        <f t="shared" si="5"/>
        <v>1.3227513227513222E-2</v>
      </c>
      <c r="K46">
        <f t="shared" si="6"/>
        <v>1.3093564589351641E-2</v>
      </c>
      <c r="L46" t="s">
        <v>10</v>
      </c>
      <c r="M46">
        <f t="shared" si="7"/>
        <v>3.6462751634185099E-17</v>
      </c>
      <c r="N46" s="8">
        <f t="shared" si="8"/>
        <v>-3.62767828391534E+16</v>
      </c>
    </row>
    <row r="47" spans="7:20" x14ac:dyDescent="0.25">
      <c r="G47" s="1">
        <f t="shared" si="3"/>
        <v>-0.86000000000000043</v>
      </c>
      <c r="H47" s="1">
        <f t="shared" si="4"/>
        <v>0</v>
      </c>
      <c r="I47">
        <f t="shared" si="0"/>
        <v>1.2919896640826867E-2</v>
      </c>
      <c r="J47">
        <f t="shared" si="5"/>
        <v>1.2919896640826867E-2</v>
      </c>
      <c r="K47">
        <f t="shared" si="6"/>
        <v>1.2795033942638744E-2</v>
      </c>
      <c r="L47" t="s">
        <v>10</v>
      </c>
      <c r="M47">
        <f t="shared" si="7"/>
        <v>3.5614780665948244E-17</v>
      </c>
      <c r="N47" s="8">
        <f t="shared" si="8"/>
        <v>-3.6276782839153384E+16</v>
      </c>
    </row>
    <row r="48" spans="7:20" x14ac:dyDescent="0.25">
      <c r="G48" s="1">
        <f t="shared" si="3"/>
        <v>-0.88000000000000045</v>
      </c>
      <c r="H48" s="1">
        <f t="shared" si="4"/>
        <v>0</v>
      </c>
      <c r="I48">
        <f t="shared" si="0"/>
        <v>1.2626262626262621E-2</v>
      </c>
      <c r="J48">
        <f t="shared" si="5"/>
        <v>1.2626262626262619E-2</v>
      </c>
      <c r="K48">
        <f t="shared" si="6"/>
        <v>1.2509683241438904E-2</v>
      </c>
      <c r="L48" t="s">
        <v>10</v>
      </c>
      <c r="M48">
        <f t="shared" si="7"/>
        <v>3.4805353832631236E-17</v>
      </c>
      <c r="N48" s="8">
        <f t="shared" si="8"/>
        <v>-3.6276782839153392E+16</v>
      </c>
    </row>
    <row r="49" spans="7:14" x14ac:dyDescent="0.25">
      <c r="G49" s="1">
        <f t="shared" si="3"/>
        <v>-0.90000000000000047</v>
      </c>
      <c r="H49" s="1">
        <f t="shared" si="4"/>
        <v>0</v>
      </c>
      <c r="I49">
        <f t="shared" si="0"/>
        <v>1.2345679012345673E-2</v>
      </c>
      <c r="J49">
        <f t="shared" si="5"/>
        <v>1.2345679012345673E-2</v>
      </c>
      <c r="K49">
        <f t="shared" si="6"/>
        <v>1.2236666927715552E-2</v>
      </c>
      <c r="L49" t="s">
        <v>10</v>
      </c>
      <c r="M49">
        <f t="shared" si="7"/>
        <v>3.4031901525239429E-17</v>
      </c>
      <c r="N49" s="8">
        <f t="shared" si="8"/>
        <v>-3.6276782839153392E+16</v>
      </c>
    </row>
    <row r="50" spans="7:14" x14ac:dyDescent="0.25">
      <c r="G50" s="1">
        <f t="shared" si="3"/>
        <v>-0.92000000000000048</v>
      </c>
      <c r="H50" s="1">
        <f t="shared" si="4"/>
        <v>0</v>
      </c>
      <c r="I50">
        <f t="shared" si="0"/>
        <v>1.2077294685990331E-2</v>
      </c>
      <c r="J50">
        <f t="shared" si="5"/>
        <v>1.2077294685990333E-2</v>
      </c>
      <c r="K50">
        <f t="shared" si="6"/>
        <v>1.1975209534794301E-2</v>
      </c>
      <c r="L50" t="s">
        <v>10</v>
      </c>
      <c r="M50">
        <f t="shared" si="7"/>
        <v>3.3292077579038571E-17</v>
      </c>
      <c r="N50" s="8">
        <f t="shared" si="8"/>
        <v>-3.6276782839153384E+16</v>
      </c>
    </row>
    <row r="51" spans="7:14" x14ac:dyDescent="0.25">
      <c r="G51" s="1">
        <f t="shared" si="3"/>
        <v>-0.9400000000000005</v>
      </c>
      <c r="H51" s="1">
        <f t="shared" si="4"/>
        <v>0</v>
      </c>
      <c r="I51">
        <f t="shared" si="0"/>
        <v>1.1820330969267132E-2</v>
      </c>
      <c r="J51">
        <f t="shared" si="5"/>
        <v>1.1820330969267132E-2</v>
      </c>
      <c r="K51">
        <f t="shared" si="6"/>
        <v>1.1724598649065316E-2</v>
      </c>
      <c r="L51" t="s">
        <v>10</v>
      </c>
      <c r="M51">
        <f t="shared" si="7"/>
        <v>3.2583735502888815E-17</v>
      </c>
      <c r="N51" s="8">
        <f t="shared" si="8"/>
        <v>-3.6276782839153384E+16</v>
      </c>
    </row>
    <row r="52" spans="7:14" x14ac:dyDescent="0.25">
      <c r="G52" s="1">
        <f t="shared" si="3"/>
        <v>-0.96000000000000052</v>
      </c>
      <c r="H52" s="1">
        <f t="shared" si="4"/>
        <v>0</v>
      </c>
      <c r="I52">
        <f t="shared" si="0"/>
        <v>1.157407407407407E-2</v>
      </c>
      <c r="J52">
        <f t="shared" si="5"/>
        <v>1.1574074074074068E-2</v>
      </c>
      <c r="K52">
        <f t="shared" si="6"/>
        <v>1.1484178693371861E-2</v>
      </c>
      <c r="L52" t="s">
        <v>10</v>
      </c>
      <c r="M52">
        <f t="shared" si="7"/>
        <v>3.1904907679911959E-17</v>
      </c>
      <c r="N52" s="8">
        <f t="shared" si="8"/>
        <v>-3.6276782839153408E+16</v>
      </c>
    </row>
    <row r="53" spans="7:14" x14ac:dyDescent="0.25">
      <c r="G53" s="1">
        <f t="shared" si="3"/>
        <v>-0.98000000000000054</v>
      </c>
      <c r="H53" s="1">
        <f t="shared" si="4"/>
        <v>0</v>
      </c>
      <c r="I53">
        <f t="shared" si="0"/>
        <v>1.1337868480725617E-2</v>
      </c>
      <c r="J53">
        <f t="shared" si="5"/>
        <v>1.1337868480725618E-2</v>
      </c>
      <c r="K53">
        <f t="shared" si="6"/>
        <v>1.1253345423728158E-2</v>
      </c>
      <c r="L53" t="s">
        <v>10</v>
      </c>
      <c r="M53">
        <f t="shared" si="7"/>
        <v>3.1253787115015798E-17</v>
      </c>
      <c r="N53" s="8">
        <f t="shared" si="8"/>
        <v>-3.6276782839153392E+16</v>
      </c>
    </row>
    <row r="54" spans="7:14" x14ac:dyDescent="0.25">
      <c r="G54" s="1">
        <f t="shared" si="3"/>
        <v>-1.0000000000000004</v>
      </c>
      <c r="H54" s="1">
        <f t="shared" si="4"/>
        <v>0</v>
      </c>
      <c r="I54">
        <f t="shared" si="0"/>
        <v>1.1111111111111106E-2</v>
      </c>
      <c r="J54">
        <f t="shared" si="5"/>
        <v>1.1111111111111106E-2</v>
      </c>
      <c r="K54">
        <f t="shared" si="6"/>
        <v>1.1031541046802163E-2</v>
      </c>
      <c r="L54" t="s">
        <v>10</v>
      </c>
      <c r="M54">
        <f t="shared" si="7"/>
        <v>3.0628711372715488E-17</v>
      </c>
      <c r="N54" s="8">
        <f t="shared" si="8"/>
        <v>-3.6276782839153392E+16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3" name="Spinner 3">
              <controlPr defaultSize="0" autoPict="0">
                <anchor moveWithCells="1" sizeWithCells="1">
                  <from>
                    <xdr:col>2</xdr:col>
                    <xdr:colOff>552450</xdr:colOff>
                    <xdr:row>11</xdr:row>
                    <xdr:rowOff>57150</xdr:rowOff>
                  </from>
                  <to>
                    <xdr:col>3</xdr:col>
                    <xdr:colOff>428625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G5"/>
  <sheetViews>
    <sheetView workbookViewId="0">
      <selection activeCell="J11" sqref="J11"/>
    </sheetView>
  </sheetViews>
  <sheetFormatPr defaultRowHeight="15" x14ac:dyDescent="0.25"/>
  <sheetData>
    <row r="5" spans="7:7" x14ac:dyDescent="0.25">
      <c r="G5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5</vt:i4>
      </vt:variant>
    </vt:vector>
  </HeadingPairs>
  <TitlesOfParts>
    <vt:vector size="9" baseType="lpstr">
      <vt:lpstr>Sheet1</vt:lpstr>
      <vt:lpstr>Sheet2</vt:lpstr>
      <vt:lpstr>Sheet3</vt:lpstr>
      <vt:lpstr>Sheet4</vt:lpstr>
      <vt:lpstr>1</vt:lpstr>
      <vt:lpstr>Chart2</vt:lpstr>
      <vt:lpstr>Ploca s rupom</vt:lpstr>
      <vt:lpstr>Klin</vt:lpstr>
      <vt:lpstr>Poluravnina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Duvnjak</dc:creator>
  <cp:lastModifiedBy>Ivan Duvnjak</cp:lastModifiedBy>
  <dcterms:created xsi:type="dcterms:W3CDTF">2016-05-10T17:11:58Z</dcterms:created>
  <dcterms:modified xsi:type="dcterms:W3CDTF">2021-03-31T12:08:26Z</dcterms:modified>
</cp:coreProperties>
</file>