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davordelic/Qsync/ddocs/gf/2022-23/webGF/"/>
    </mc:Choice>
  </mc:AlternateContent>
  <xr:revisionPtr revIDLastSave="0" documentId="13_ncr:1_{C0921A90-D229-694B-980C-1D867B2DC9B4}" xr6:coauthVersionLast="47" xr6:coauthVersionMax="47" xr10:uidLastSave="{00000000-0000-0000-0000-000000000000}"/>
  <bookViews>
    <workbookView xWindow="0" yWindow="460" windowWidth="28800" windowHeight="15840" tabRatio="894" activeTab="2" xr2:uid="{00000000-000D-0000-FFFF-FFFF00000000}"/>
  </bookViews>
  <sheets>
    <sheet name="Sheet1" sheetId="1" state="hidden" r:id="rId1"/>
    <sheet name="Sheet 2" sheetId="2" state="hidden" r:id="rId2"/>
    <sheet name="Opći dio" sheetId="8" r:id="rId3"/>
    <sheet name="Opći dio prihodi" sheetId="9" r:id="rId4"/>
    <sheet name="Opći dio rashodi" sheetId="10" r:id="rId5"/>
    <sheet name="Prihodi po izvorima fin." sheetId="7" r:id="rId6"/>
    <sheet name="Rashodi po izvorima fin." sheetId="3" r:id="rId7"/>
    <sheet name="Rashodi funkcijska" sheetId="11" r:id="rId8"/>
    <sheet name="Račun financiranja" sheetId="12" r:id="rId9"/>
  </sheet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5" i="3" l="1"/>
  <c r="E416" i="3"/>
  <c r="G9" i="3"/>
  <c r="G12" i="3"/>
  <c r="G14" i="3"/>
  <c r="G19" i="3"/>
  <c r="G20" i="3"/>
  <c r="G23" i="3"/>
  <c r="G24" i="3"/>
  <c r="G25" i="3"/>
  <c r="G26" i="3"/>
  <c r="G27" i="3"/>
  <c r="G30" i="3"/>
  <c r="G31" i="3"/>
  <c r="G32" i="3"/>
  <c r="G33" i="3"/>
  <c r="G34" i="3"/>
  <c r="G35" i="3"/>
  <c r="G36" i="3"/>
  <c r="G37" i="3"/>
  <c r="G38" i="3"/>
  <c r="G43" i="3"/>
  <c r="G44" i="3"/>
  <c r="G45" i="3"/>
  <c r="G47" i="3"/>
  <c r="G51" i="3"/>
  <c r="G68" i="3"/>
  <c r="G73" i="3"/>
  <c r="G76" i="3"/>
  <c r="G126" i="3"/>
  <c r="G129" i="3"/>
  <c r="G131" i="3"/>
  <c r="G132" i="3"/>
  <c r="G136" i="3"/>
  <c r="G137" i="3"/>
  <c r="G138" i="3"/>
  <c r="G140" i="3"/>
  <c r="G142" i="3"/>
  <c r="G143" i="3"/>
  <c r="G144" i="3"/>
  <c r="G145" i="3"/>
  <c r="G147" i="3"/>
  <c r="G148" i="3"/>
  <c r="G149" i="3"/>
  <c r="G151" i="3"/>
  <c r="G152" i="3"/>
  <c r="G153" i="3"/>
  <c r="G157" i="3"/>
  <c r="G159" i="3"/>
  <c r="G160" i="3"/>
  <c r="G161" i="3"/>
  <c r="G162" i="3"/>
  <c r="G163" i="3"/>
  <c r="G164" i="3"/>
  <c r="G167" i="3"/>
  <c r="G169" i="3"/>
  <c r="G170" i="3"/>
  <c r="G171" i="3"/>
  <c r="G185" i="3"/>
  <c r="G188" i="3"/>
  <c r="G190" i="3"/>
  <c r="G192" i="3"/>
  <c r="G204" i="3"/>
  <c r="G297" i="3"/>
  <c r="G301" i="3"/>
  <c r="G305" i="3"/>
  <c r="G307" i="3"/>
  <c r="G310" i="3"/>
  <c r="G311" i="3"/>
  <c r="G313" i="3"/>
  <c r="G314" i="3"/>
  <c r="G317" i="3"/>
  <c r="G319" i="3"/>
  <c r="G321" i="3"/>
  <c r="G322" i="3"/>
  <c r="G326" i="3"/>
  <c r="G329" i="3"/>
  <c r="G330" i="3"/>
  <c r="G333" i="3"/>
  <c r="G336" i="3"/>
  <c r="G339" i="3"/>
  <c r="G366" i="3"/>
  <c r="G368" i="3"/>
  <c r="G370" i="3"/>
  <c r="G374" i="3"/>
  <c r="G375" i="3"/>
  <c r="G376" i="3"/>
  <c r="G379" i="3"/>
  <c r="G380" i="3"/>
  <c r="G381" i="3"/>
  <c r="G382" i="3"/>
  <c r="G384" i="3"/>
  <c r="G386" i="3"/>
  <c r="G387" i="3"/>
  <c r="G389" i="3"/>
  <c r="G392" i="3"/>
  <c r="G393" i="3"/>
  <c r="G395" i="3"/>
  <c r="G397" i="3"/>
  <c r="G398" i="3"/>
  <c r="G399" i="3"/>
  <c r="G400" i="3"/>
  <c r="G401" i="3"/>
  <c r="G405" i="3"/>
  <c r="G408" i="3"/>
  <c r="G417" i="3"/>
  <c r="G419" i="3"/>
  <c r="G421" i="3"/>
  <c r="G426" i="3"/>
  <c r="G428" i="3"/>
  <c r="G430" i="3"/>
  <c r="G434" i="3"/>
  <c r="G435" i="3"/>
  <c r="G436" i="3"/>
  <c r="G439" i="3"/>
  <c r="G440" i="3"/>
  <c r="G441" i="3"/>
  <c r="G442" i="3"/>
  <c r="G443" i="3"/>
  <c r="G444" i="3"/>
  <c r="G446" i="3"/>
  <c r="G447" i="3"/>
  <c r="G449" i="3"/>
  <c r="G452" i="3"/>
  <c r="G453" i="3"/>
  <c r="G458" i="3"/>
  <c r="G459" i="3"/>
  <c r="G465" i="3"/>
  <c r="G474" i="3"/>
  <c r="G481" i="3"/>
  <c r="G485" i="3"/>
  <c r="G488" i="3"/>
  <c r="G489" i="3"/>
  <c r="G490" i="3"/>
  <c r="G492" i="3"/>
  <c r="G493" i="3"/>
  <c r="G497" i="3"/>
  <c r="G498" i="3"/>
  <c r="G499" i="3"/>
  <c r="G500" i="3"/>
  <c r="G501" i="3"/>
  <c r="G503" i="3"/>
  <c r="G505" i="3"/>
  <c r="G509" i="3"/>
  <c r="G514" i="3"/>
  <c r="G515" i="3"/>
  <c r="G522" i="3"/>
  <c r="G526" i="3"/>
  <c r="G529" i="3"/>
  <c r="G530" i="3"/>
  <c r="G531" i="3"/>
  <c r="G533" i="3"/>
  <c r="G536" i="3"/>
  <c r="G538" i="3"/>
  <c r="G543" i="3"/>
  <c r="G544" i="3"/>
  <c r="G548" i="3"/>
  <c r="G549" i="3"/>
  <c r="G550" i="3"/>
  <c r="G551" i="3"/>
  <c r="G555" i="3"/>
  <c r="G558" i="3"/>
  <c r="G561" i="3"/>
  <c r="G565" i="3"/>
  <c r="G567" i="3"/>
  <c r="G569" i="3"/>
  <c r="G571" i="3"/>
  <c r="G665" i="3"/>
  <c r="G678" i="3"/>
  <c r="F11" i="7"/>
  <c r="F14" i="7"/>
  <c r="F17" i="7"/>
  <c r="F19" i="7"/>
  <c r="F25" i="7"/>
  <c r="F37" i="7"/>
  <c r="F40" i="7"/>
  <c r="G46" i="7"/>
  <c r="F47" i="7"/>
  <c r="F49" i="7"/>
  <c r="F52" i="7"/>
  <c r="F53" i="7"/>
  <c r="F54" i="7"/>
  <c r="F55" i="7"/>
  <c r="F56" i="7"/>
  <c r="E411" i="3" l="1"/>
  <c r="F6" i="10"/>
  <c r="G6" i="10"/>
  <c r="G7" i="10"/>
  <c r="G8" i="10"/>
  <c r="G10" i="10"/>
  <c r="G11" i="10"/>
  <c r="G12" i="10"/>
  <c r="G13" i="10"/>
  <c r="G14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F47" i="10"/>
  <c r="G47" i="10"/>
  <c r="G48" i="10"/>
  <c r="G49" i="10"/>
  <c r="G50" i="10"/>
  <c r="G51" i="10"/>
  <c r="G52" i="10"/>
  <c r="G53" i="10"/>
  <c r="G54" i="10"/>
  <c r="G56" i="10"/>
  <c r="G57" i="10"/>
  <c r="G58" i="10"/>
  <c r="G59" i="10"/>
  <c r="G62" i="10"/>
  <c r="G64" i="10"/>
  <c r="F77" i="10"/>
  <c r="G77" i="10"/>
  <c r="F82" i="10"/>
  <c r="G82" i="10"/>
  <c r="G83" i="10"/>
  <c r="G84" i="10"/>
  <c r="G85" i="10"/>
  <c r="G86" i="10"/>
  <c r="G89" i="10"/>
  <c r="G91" i="10"/>
  <c r="G92" i="10"/>
  <c r="G93" i="10"/>
  <c r="G97" i="10"/>
  <c r="G99" i="10"/>
  <c r="F101" i="10"/>
  <c r="G101" i="10"/>
  <c r="G102" i="10"/>
  <c r="G103" i="10"/>
  <c r="G107" i="10"/>
  <c r="G108" i="10"/>
  <c r="F109" i="10"/>
  <c r="G109" i="10"/>
  <c r="F13" i="8"/>
  <c r="E13" i="8"/>
  <c r="F26" i="8"/>
  <c r="E21" i="8"/>
  <c r="E22" i="8"/>
  <c r="E26" i="8"/>
  <c r="D77" i="10" l="1"/>
  <c r="D5" i="10"/>
  <c r="E23" i="10"/>
  <c r="E37" i="10"/>
  <c r="E155" i="3"/>
  <c r="G155" i="3" s="1"/>
  <c r="E141" i="3"/>
  <c r="G141" i="3" s="1"/>
  <c r="E21" i="7"/>
  <c r="E27" i="9"/>
  <c r="E45" i="7"/>
  <c r="E10" i="9"/>
  <c r="F79" i="3"/>
  <c r="F415" i="3"/>
  <c r="F681" i="3"/>
  <c r="F698" i="3"/>
  <c r="F699" i="3"/>
  <c r="G16" i="12"/>
  <c r="G13" i="12" s="1"/>
  <c r="F13" i="12"/>
  <c r="F16" i="12"/>
  <c r="E16" i="12"/>
  <c r="H16" i="12" s="1"/>
  <c r="E9" i="12"/>
  <c r="E6" i="12" s="1"/>
  <c r="I17" i="12"/>
  <c r="H17" i="12"/>
  <c r="H10" i="12"/>
  <c r="C33" i="7"/>
  <c r="C8" i="7"/>
  <c r="F8" i="7" s="1"/>
  <c r="C7" i="7"/>
  <c r="C10" i="7"/>
  <c r="C13" i="7"/>
  <c r="C20" i="7"/>
  <c r="C24" i="7"/>
  <c r="C36" i="7"/>
  <c r="C39" i="7"/>
  <c r="C44" i="7"/>
  <c r="C46" i="7"/>
  <c r="F46" i="7" s="1"/>
  <c r="C48" i="7"/>
  <c r="C51" i="7"/>
  <c r="C35" i="7"/>
  <c r="F35" i="7" s="1"/>
  <c r="C58" i="9"/>
  <c r="C44" i="9"/>
  <c r="G44" i="9" s="1"/>
  <c r="C45" i="9"/>
  <c r="G45" i="9" s="1"/>
  <c r="C46" i="9"/>
  <c r="G46" i="9" s="1"/>
  <c r="C53" i="9"/>
  <c r="G53" i="9" s="1"/>
  <c r="C35" i="9"/>
  <c r="C5" i="9"/>
  <c r="C36" i="9"/>
  <c r="C28" i="9"/>
  <c r="C32" i="9"/>
  <c r="C29" i="9"/>
  <c r="G29" i="9" s="1"/>
  <c r="C25" i="9"/>
  <c r="C18" i="9"/>
  <c r="G18" i="9" s="1"/>
  <c r="C23" i="9"/>
  <c r="C19" i="9"/>
  <c r="C6" i="9"/>
  <c r="C14" i="9"/>
  <c r="C7" i="9"/>
  <c r="G10" i="9"/>
  <c r="G14" i="9"/>
  <c r="G15" i="9"/>
  <c r="G17" i="9"/>
  <c r="G19" i="9"/>
  <c r="G20" i="9"/>
  <c r="G23" i="9"/>
  <c r="G24" i="9"/>
  <c r="G27" i="9"/>
  <c r="G28" i="9"/>
  <c r="G31" i="9"/>
  <c r="G32" i="9"/>
  <c r="G33" i="9"/>
  <c r="G35" i="9"/>
  <c r="G36" i="9"/>
  <c r="G37" i="9"/>
  <c r="G47" i="9"/>
  <c r="G48" i="9"/>
  <c r="G49" i="9"/>
  <c r="G50" i="9"/>
  <c r="G51" i="9"/>
  <c r="G52" i="9"/>
  <c r="G54" i="9"/>
  <c r="F18" i="9"/>
  <c r="F28" i="9"/>
  <c r="F35" i="9"/>
  <c r="F44" i="9"/>
  <c r="F45" i="9"/>
  <c r="C110" i="10"/>
  <c r="C107" i="10"/>
  <c r="C108" i="10"/>
  <c r="C77" i="10"/>
  <c r="C101" i="10"/>
  <c r="C102" i="10"/>
  <c r="C35" i="10"/>
  <c r="C28" i="10" s="1"/>
  <c r="C82" i="10"/>
  <c r="C97" i="10"/>
  <c r="C92" i="10"/>
  <c r="C85" i="10"/>
  <c r="C83" i="10"/>
  <c r="C62" i="10"/>
  <c r="C59" i="10" s="1"/>
  <c r="C57" i="10"/>
  <c r="C56" i="10"/>
  <c r="C48" i="10"/>
  <c r="C50" i="10"/>
  <c r="C40" i="10"/>
  <c r="C18" i="10"/>
  <c r="C16" i="10" s="1"/>
  <c r="C38" i="10"/>
  <c r="C21" i="10"/>
  <c r="C7" i="10"/>
  <c r="C10" i="10"/>
  <c r="C12" i="10"/>
  <c r="D6" i="7"/>
  <c r="D5" i="9"/>
  <c r="D44" i="9"/>
  <c r="D680" i="3"/>
  <c r="D679" i="3" s="1"/>
  <c r="F679" i="3" s="1"/>
  <c r="D688" i="3"/>
  <c r="F688" i="3" s="1"/>
  <c r="D626" i="3"/>
  <c r="D625" i="3" s="1"/>
  <c r="D519" i="3"/>
  <c r="D518" i="3" s="1"/>
  <c r="D478" i="3"/>
  <c r="D477" i="3" s="1"/>
  <c r="D423" i="3"/>
  <c r="D422" i="3" s="1"/>
  <c r="D363" i="3"/>
  <c r="D411" i="3"/>
  <c r="D294" i="3"/>
  <c r="D350" i="3"/>
  <c r="D123" i="3"/>
  <c r="D182" i="3"/>
  <c r="D78" i="3"/>
  <c r="D77" i="3" s="1"/>
  <c r="F77" i="3" s="1"/>
  <c r="D6" i="3"/>
  <c r="D5" i="3" s="1"/>
  <c r="D110" i="10"/>
  <c r="F680" i="3" l="1"/>
  <c r="D122" i="3"/>
  <c r="D293" i="3"/>
  <c r="D362" i="3"/>
  <c r="D687" i="3"/>
  <c r="F687" i="3" s="1"/>
  <c r="F78" i="3"/>
  <c r="C27" i="7"/>
  <c r="C6" i="7" s="1"/>
  <c r="F33" i="7"/>
  <c r="F21" i="7"/>
  <c r="F45" i="7"/>
  <c r="H9" i="12"/>
  <c r="E13" i="12"/>
  <c r="I16" i="12"/>
  <c r="C47" i="10"/>
  <c r="C15" i="10"/>
  <c r="C6" i="10"/>
  <c r="D702" i="3" l="1"/>
  <c r="F702" i="3" s="1"/>
  <c r="C5" i="10"/>
  <c r="C677" i="3" l="1"/>
  <c r="C676" i="3" s="1"/>
  <c r="C672" i="3" s="1"/>
  <c r="C663" i="3"/>
  <c r="C662" i="3" s="1"/>
  <c r="C626" i="3" s="1"/>
  <c r="C573" i="3"/>
  <c r="C572" i="3" s="1"/>
  <c r="C566" i="3"/>
  <c r="C564" i="3"/>
  <c r="G564" i="3" s="1"/>
  <c r="C625" i="3" l="1"/>
  <c r="C562" i="3"/>
  <c r="C563" i="3"/>
  <c r="C560" i="3"/>
  <c r="C559" i="3" s="1"/>
  <c r="C557" i="3"/>
  <c r="C554" i="3"/>
  <c r="C547" i="3"/>
  <c r="C539" i="3"/>
  <c r="C532" i="3"/>
  <c r="C528" i="3"/>
  <c r="C525" i="3"/>
  <c r="C521" i="3"/>
  <c r="C520" i="3" s="1"/>
  <c r="C512" i="3"/>
  <c r="C508" i="3"/>
  <c r="C487" i="3"/>
  <c r="C504" i="3"/>
  <c r="G504" i="3" s="1"/>
  <c r="C502" i="3"/>
  <c r="G502" i="3" s="1"/>
  <c r="C496" i="3"/>
  <c r="C491" i="3"/>
  <c r="C484" i="3"/>
  <c r="C480" i="3"/>
  <c r="C471" i="3"/>
  <c r="C470" i="3" s="1"/>
  <c r="C466" i="3" s="1"/>
  <c r="C463" i="3"/>
  <c r="C456" i="3"/>
  <c r="C445" i="3"/>
  <c r="C438" i="3"/>
  <c r="C433" i="3"/>
  <c r="C425" i="3"/>
  <c r="C427" i="3"/>
  <c r="C429" i="3"/>
  <c r="C416" i="3"/>
  <c r="C407" i="3"/>
  <c r="C403" i="3"/>
  <c r="C396" i="3"/>
  <c r="C394" i="3"/>
  <c r="C385" i="3"/>
  <c r="C378" i="3"/>
  <c r="C373" i="3"/>
  <c r="C365" i="3"/>
  <c r="C367" i="3"/>
  <c r="C369" i="3"/>
  <c r="C338" i="3"/>
  <c r="C337" i="3" s="1"/>
  <c r="C334" i="3"/>
  <c r="G334" i="3" s="1"/>
  <c r="C327" i="3"/>
  <c r="C325" i="3"/>
  <c r="C316" i="3"/>
  <c r="C309" i="3"/>
  <c r="C304" i="3"/>
  <c r="C300" i="3"/>
  <c r="C296" i="3"/>
  <c r="C191" i="3"/>
  <c r="G191" i="3" s="1"/>
  <c r="C184" i="3"/>
  <c r="C168" i="3"/>
  <c r="C166" i="3"/>
  <c r="C158" i="3"/>
  <c r="C135" i="3"/>
  <c r="C156" i="3"/>
  <c r="C146" i="3"/>
  <c r="C139" i="3"/>
  <c r="C130" i="3"/>
  <c r="C128" i="3"/>
  <c r="C125" i="3"/>
  <c r="C74" i="3"/>
  <c r="C67" i="3"/>
  <c r="C49" i="3"/>
  <c r="C48" i="3" s="1"/>
  <c r="C41" i="3"/>
  <c r="C18" i="3"/>
  <c r="C29" i="3"/>
  <c r="C22" i="3"/>
  <c r="C13" i="3"/>
  <c r="C11" i="3"/>
  <c r="C8" i="3"/>
  <c r="C402" i="3" l="1"/>
  <c r="G402" i="3" s="1"/>
  <c r="G403" i="3"/>
  <c r="C134" i="3"/>
  <c r="C133" i="3" s="1"/>
  <c r="G135" i="3"/>
  <c r="C406" i="3"/>
  <c r="G406" i="3" s="1"/>
  <c r="G407" i="3"/>
  <c r="C507" i="3"/>
  <c r="G507" i="3" s="1"/>
  <c r="G508" i="3"/>
  <c r="C17" i="3"/>
  <c r="C16" i="3" s="1"/>
  <c r="G18" i="3"/>
  <c r="C415" i="3"/>
  <c r="G416" i="3"/>
  <c r="C511" i="3"/>
  <c r="G512" i="3"/>
  <c r="C553" i="3"/>
  <c r="G553" i="3" s="1"/>
  <c r="G554" i="3"/>
  <c r="C462" i="3"/>
  <c r="G462" i="3" s="1"/>
  <c r="G463" i="3"/>
  <c r="C556" i="3"/>
  <c r="G556" i="3" s="1"/>
  <c r="G557" i="3"/>
  <c r="C527" i="3"/>
  <c r="C486" i="3"/>
  <c r="C432" i="3"/>
  <c r="C479" i="3"/>
  <c r="C424" i="3"/>
  <c r="C372" i="3"/>
  <c r="C364" i="3"/>
  <c r="C303" i="3"/>
  <c r="C295" i="3"/>
  <c r="C183" i="3"/>
  <c r="C182" i="3" s="1"/>
  <c r="C66" i="3"/>
  <c r="C62" i="3" s="1"/>
  <c r="C165" i="3"/>
  <c r="C124" i="3"/>
  <c r="C7" i="3"/>
  <c r="E108" i="10"/>
  <c r="E107" i="10" s="1"/>
  <c r="E203" i="3"/>
  <c r="E202" i="3" s="1"/>
  <c r="C411" i="3" l="1"/>
  <c r="G415" i="3"/>
  <c r="C519" i="3"/>
  <c r="C518" i="3" s="1"/>
  <c r="C510" i="3"/>
  <c r="G510" i="3" s="1"/>
  <c r="G511" i="3"/>
  <c r="C478" i="3"/>
  <c r="C423" i="3"/>
  <c r="C422" i="3" s="1"/>
  <c r="C363" i="3"/>
  <c r="C294" i="3"/>
  <c r="C293" i="3" s="1"/>
  <c r="C123" i="3"/>
  <c r="C122" i="3" s="1"/>
  <c r="C6" i="3"/>
  <c r="C5" i="3" s="1"/>
  <c r="C477" i="3" l="1"/>
  <c r="C362" i="3"/>
  <c r="E642" i="3" l="1"/>
  <c r="E649" i="3"/>
  <c r="E663" i="3"/>
  <c r="E674" i="3"/>
  <c r="E673" i="3" s="1"/>
  <c r="E677" i="3"/>
  <c r="E596" i="3"/>
  <c r="E608" i="3"/>
  <c r="E623" i="3"/>
  <c r="E622" i="3" s="1"/>
  <c r="E547" i="3"/>
  <c r="G547" i="3" s="1"/>
  <c r="E539" i="3"/>
  <c r="G539" i="3" s="1"/>
  <c r="E532" i="3"/>
  <c r="G532" i="3" s="1"/>
  <c r="E528" i="3"/>
  <c r="G528" i="3" s="1"/>
  <c r="E525" i="3"/>
  <c r="G525" i="3" s="1"/>
  <c r="E523" i="3"/>
  <c r="E521" i="3"/>
  <c r="G521" i="3" s="1"/>
  <c r="E560" i="3"/>
  <c r="E566" i="3"/>
  <c r="E496" i="3"/>
  <c r="G496" i="3" s="1"/>
  <c r="E491" i="3"/>
  <c r="G491" i="3" s="1"/>
  <c r="E487" i="3"/>
  <c r="G487" i="3" s="1"/>
  <c r="E484" i="3"/>
  <c r="G484" i="3" s="1"/>
  <c r="E482" i="3"/>
  <c r="E480" i="3"/>
  <c r="G480" i="3" s="1"/>
  <c r="E456" i="3"/>
  <c r="G456" i="3" s="1"/>
  <c r="E445" i="3"/>
  <c r="G445" i="3" s="1"/>
  <c r="E438" i="3"/>
  <c r="G438" i="3" s="1"/>
  <c r="E433" i="3"/>
  <c r="G433" i="3" s="1"/>
  <c r="E429" i="3"/>
  <c r="G429" i="3" s="1"/>
  <c r="E427" i="3"/>
  <c r="G427" i="3" s="1"/>
  <c r="E425" i="3"/>
  <c r="G425" i="3" s="1"/>
  <c r="E471" i="3"/>
  <c r="E396" i="3"/>
  <c r="G396" i="3" s="1"/>
  <c r="E394" i="3"/>
  <c r="G394" i="3" s="1"/>
  <c r="E385" i="3"/>
  <c r="G385" i="3" s="1"/>
  <c r="E378" i="3"/>
  <c r="G378" i="3" s="1"/>
  <c r="E373" i="3"/>
  <c r="G373" i="3" s="1"/>
  <c r="E369" i="3"/>
  <c r="G369" i="3" s="1"/>
  <c r="E367" i="3"/>
  <c r="G367" i="3" s="1"/>
  <c r="E365" i="3"/>
  <c r="G365" i="3" s="1"/>
  <c r="E338" i="3"/>
  <c r="E327" i="3"/>
  <c r="G327" i="3" s="1"/>
  <c r="E325" i="3"/>
  <c r="G325" i="3" s="1"/>
  <c r="E316" i="3"/>
  <c r="G316" i="3" s="1"/>
  <c r="E309" i="3"/>
  <c r="G309" i="3" s="1"/>
  <c r="E304" i="3"/>
  <c r="G304" i="3" s="1"/>
  <c r="E300" i="3"/>
  <c r="G300" i="3" s="1"/>
  <c r="E296" i="3"/>
  <c r="G296" i="3" s="1"/>
  <c r="E354" i="3"/>
  <c r="E353" i="3" s="1"/>
  <c r="E248" i="3"/>
  <c r="E247" i="3" s="1"/>
  <c r="E240" i="3"/>
  <c r="E238" i="3"/>
  <c r="E228" i="3"/>
  <c r="E221" i="3"/>
  <c r="E217" i="3"/>
  <c r="E213" i="3"/>
  <c r="E211" i="3"/>
  <c r="E208" i="3"/>
  <c r="E275" i="3"/>
  <c r="E274" i="3" s="1"/>
  <c r="E269" i="3" s="1"/>
  <c r="E199" i="3"/>
  <c r="E198" i="3" s="1"/>
  <c r="E184" i="3"/>
  <c r="E180" i="3"/>
  <c r="E176" i="3" s="1"/>
  <c r="E168" i="3"/>
  <c r="G168" i="3" s="1"/>
  <c r="E166" i="3"/>
  <c r="G166" i="3" s="1"/>
  <c r="E158" i="3"/>
  <c r="G158" i="3" s="1"/>
  <c r="E156" i="3"/>
  <c r="G156" i="3" s="1"/>
  <c r="E146" i="3"/>
  <c r="G146" i="3" s="1"/>
  <c r="E139" i="3"/>
  <c r="G139" i="3" s="1"/>
  <c r="E134" i="3"/>
  <c r="G134" i="3" s="1"/>
  <c r="E130" i="3"/>
  <c r="G130" i="3" s="1"/>
  <c r="E128" i="3"/>
  <c r="G128" i="3" s="1"/>
  <c r="E125" i="3"/>
  <c r="G125" i="3" s="1"/>
  <c r="E74" i="3"/>
  <c r="G74" i="3" s="1"/>
  <c r="E67" i="3"/>
  <c r="G67" i="3" s="1"/>
  <c r="E49" i="3"/>
  <c r="E41" i="3"/>
  <c r="G41" i="3" s="1"/>
  <c r="E39" i="3"/>
  <c r="E29" i="3"/>
  <c r="G29" i="3" s="1"/>
  <c r="E22" i="3"/>
  <c r="G22" i="3" s="1"/>
  <c r="E17" i="3"/>
  <c r="G17" i="3" s="1"/>
  <c r="E13" i="3"/>
  <c r="G13" i="3" s="1"/>
  <c r="E11" i="3"/>
  <c r="G11" i="3" s="1"/>
  <c r="E8" i="3"/>
  <c r="G8" i="3" s="1"/>
  <c r="E57" i="10"/>
  <c r="E102" i="10"/>
  <c r="E101" i="10" s="1"/>
  <c r="E97" i="10"/>
  <c r="E85" i="10"/>
  <c r="E79" i="10"/>
  <c r="E78" i="10" s="1"/>
  <c r="E75" i="10"/>
  <c r="E70" i="10" s="1"/>
  <c r="E62" i="10"/>
  <c r="E59" i="10" s="1"/>
  <c r="E56" i="10"/>
  <c r="E50" i="10"/>
  <c r="E48" i="10"/>
  <c r="E47" i="10" s="1"/>
  <c r="E40" i="10"/>
  <c r="E38" i="10"/>
  <c r="E28" i="10"/>
  <c r="G28" i="10" s="1"/>
  <c r="E21" i="10"/>
  <c r="E16" i="10"/>
  <c r="E12" i="10"/>
  <c r="E10" i="10"/>
  <c r="E470" i="3" l="1"/>
  <c r="G471" i="3"/>
  <c r="E183" i="3"/>
  <c r="E182" i="3" s="1"/>
  <c r="G184" i="3"/>
  <c r="E563" i="3"/>
  <c r="G566" i="3"/>
  <c r="E337" i="3"/>
  <c r="G337" i="3" s="1"/>
  <c r="G338" i="3"/>
  <c r="E559" i="3"/>
  <c r="G559" i="3" s="1"/>
  <c r="G560" i="3"/>
  <c r="E350" i="3"/>
  <c r="F350" i="3" s="1"/>
  <c r="F353" i="3"/>
  <c r="E676" i="3"/>
  <c r="E672" i="3" s="1"/>
  <c r="G672" i="3" s="1"/>
  <c r="G677" i="3"/>
  <c r="E662" i="3"/>
  <c r="G662" i="3" s="1"/>
  <c r="G663" i="3"/>
  <c r="E48" i="3"/>
  <c r="G48" i="3" s="1"/>
  <c r="G49" i="3"/>
  <c r="E413" i="3"/>
  <c r="E15" i="10"/>
  <c r="E82" i="10"/>
  <c r="E77" i="10"/>
  <c r="E636" i="3"/>
  <c r="E583" i="3"/>
  <c r="E573" i="3" s="1"/>
  <c r="E572" i="3" s="1"/>
  <c r="E527" i="3"/>
  <c r="E520" i="3"/>
  <c r="E479" i="3"/>
  <c r="E486" i="3"/>
  <c r="E432" i="3"/>
  <c r="E424" i="3"/>
  <c r="E372" i="3"/>
  <c r="E364" i="3"/>
  <c r="E66" i="3"/>
  <c r="E303" i="3"/>
  <c r="E295" i="3"/>
  <c r="E207" i="3"/>
  <c r="E124" i="3"/>
  <c r="E216" i="3"/>
  <c r="E165" i="3"/>
  <c r="E133" i="3"/>
  <c r="E7" i="3"/>
  <c r="E16" i="3"/>
  <c r="E7" i="10"/>
  <c r="E6" i="10" s="1"/>
  <c r="G15" i="10" l="1"/>
  <c r="F15" i="10"/>
  <c r="E5" i="10"/>
  <c r="G432" i="3"/>
  <c r="F432" i="3"/>
  <c r="G486" i="3"/>
  <c r="F486" i="3"/>
  <c r="G182" i="3"/>
  <c r="F182" i="3"/>
  <c r="G479" i="3"/>
  <c r="F479" i="3"/>
  <c r="F133" i="3"/>
  <c r="G133" i="3"/>
  <c r="G165" i="3"/>
  <c r="F165" i="3"/>
  <c r="E63" i="3"/>
  <c r="G66" i="3"/>
  <c r="F66" i="3"/>
  <c r="E626" i="3"/>
  <c r="F636" i="3"/>
  <c r="E562" i="3"/>
  <c r="G562" i="3" s="1"/>
  <c r="G563" i="3"/>
  <c r="G124" i="3"/>
  <c r="F124" i="3"/>
  <c r="G364" i="3"/>
  <c r="F364" i="3"/>
  <c r="G520" i="3"/>
  <c r="F520" i="3"/>
  <c r="G183" i="3"/>
  <c r="F183" i="3"/>
  <c r="G16" i="3"/>
  <c r="F16" i="3"/>
  <c r="G372" i="3"/>
  <c r="F372" i="3"/>
  <c r="G527" i="3"/>
  <c r="F527" i="3"/>
  <c r="G303" i="3"/>
  <c r="F303" i="3"/>
  <c r="G7" i="3"/>
  <c r="F7" i="3"/>
  <c r="G295" i="3"/>
  <c r="F295" i="3"/>
  <c r="G424" i="3"/>
  <c r="F424" i="3"/>
  <c r="G676" i="3"/>
  <c r="F676" i="3"/>
  <c r="E466" i="3"/>
  <c r="G466" i="3" s="1"/>
  <c r="G470" i="3"/>
  <c r="E409" i="3"/>
  <c r="E625" i="3"/>
  <c r="E519" i="3"/>
  <c r="E478" i="3"/>
  <c r="E294" i="3"/>
  <c r="E423" i="3"/>
  <c r="E363" i="3"/>
  <c r="E206" i="3"/>
  <c r="E205" i="3" s="1"/>
  <c r="E123" i="3"/>
  <c r="G123" i="3" s="1"/>
  <c r="E6" i="3"/>
  <c r="E110" i="10" l="1"/>
  <c r="F5" i="10"/>
  <c r="G5" i="10"/>
  <c r="E518" i="3"/>
  <c r="G519" i="3"/>
  <c r="F519" i="3"/>
  <c r="G625" i="3"/>
  <c r="F625" i="3"/>
  <c r="G363" i="3"/>
  <c r="F363" i="3"/>
  <c r="G626" i="3"/>
  <c r="F626" i="3"/>
  <c r="E422" i="3"/>
  <c r="G423" i="3"/>
  <c r="F423" i="3"/>
  <c r="E293" i="3"/>
  <c r="G294" i="3"/>
  <c r="F294" i="3"/>
  <c r="E5" i="3"/>
  <c r="G6" i="3"/>
  <c r="F6" i="3"/>
  <c r="E477" i="3"/>
  <c r="G478" i="3"/>
  <c r="F478" i="3"/>
  <c r="E362" i="3"/>
  <c r="G411" i="3"/>
  <c r="F411" i="3"/>
  <c r="E122" i="3"/>
  <c r="F123" i="3"/>
  <c r="E7" i="7"/>
  <c r="G110" i="10" l="1"/>
  <c r="F110" i="10"/>
  <c r="G293" i="3"/>
  <c r="F293" i="3"/>
  <c r="F122" i="3"/>
  <c r="G122" i="3"/>
  <c r="G5" i="3"/>
  <c r="F5" i="3"/>
  <c r="G422" i="3"/>
  <c r="F422" i="3"/>
  <c r="G477" i="3"/>
  <c r="F477" i="3"/>
  <c r="G518" i="3"/>
  <c r="F518" i="3"/>
  <c r="G362" i="3"/>
  <c r="E4" i="3"/>
  <c r="F362" i="3"/>
  <c r="F7" i="7"/>
  <c r="G7" i="7"/>
  <c r="E10" i="7"/>
  <c r="E48" i="7"/>
  <c r="E44" i="7"/>
  <c r="E42" i="7"/>
  <c r="E39" i="7"/>
  <c r="E36" i="7"/>
  <c r="E27" i="7"/>
  <c r="E24" i="7"/>
  <c r="E20" i="7"/>
  <c r="E13" i="7"/>
  <c r="E51" i="7"/>
  <c r="E44" i="9"/>
  <c r="E45" i="9"/>
  <c r="E46" i="9"/>
  <c r="E53" i="9"/>
  <c r="E36" i="9"/>
  <c r="E35" i="9" s="1"/>
  <c r="E32" i="9"/>
  <c r="E29" i="9"/>
  <c r="E28" i="9" s="1"/>
  <c r="E25" i="9"/>
  <c r="G25" i="9" s="1"/>
  <c r="E23" i="9"/>
  <c r="E19" i="9"/>
  <c r="E18" i="9" s="1"/>
  <c r="E7" i="9"/>
  <c r="G7" i="9" s="1"/>
  <c r="E14" i="9"/>
  <c r="G14" i="12"/>
  <c r="E14" i="12"/>
  <c r="E12" i="12" s="1"/>
  <c r="F12" i="12"/>
  <c r="G7" i="12"/>
  <c r="G6" i="12" s="1"/>
  <c r="E7" i="12"/>
  <c r="E5" i="12" s="1"/>
  <c r="E11" i="12" s="1"/>
  <c r="F5" i="12"/>
  <c r="F11" i="12" s="1"/>
  <c r="F14" i="11"/>
  <c r="C13" i="11"/>
  <c r="B13" i="11"/>
  <c r="D13" i="11"/>
  <c r="B21" i="8"/>
  <c r="F36" i="7" l="1"/>
  <c r="G36" i="7"/>
  <c r="E6" i="7"/>
  <c r="F51" i="7"/>
  <c r="G51" i="7"/>
  <c r="F39" i="7"/>
  <c r="G39" i="7"/>
  <c r="F13" i="7"/>
  <c r="G13" i="7"/>
  <c r="F20" i="7"/>
  <c r="F44" i="7"/>
  <c r="G44" i="7"/>
  <c r="F24" i="7"/>
  <c r="G24" i="7"/>
  <c r="F48" i="7"/>
  <c r="G48" i="7"/>
  <c r="F27" i="7"/>
  <c r="G27" i="7"/>
  <c r="F10" i="7"/>
  <c r="G10" i="7"/>
  <c r="F13" i="11"/>
  <c r="E13" i="11"/>
  <c r="E6" i="9"/>
  <c r="H6" i="12"/>
  <c r="G5" i="12"/>
  <c r="E14" i="11"/>
  <c r="B18" i="8"/>
  <c r="F6" i="7" l="1"/>
  <c r="G6" i="7"/>
  <c r="E5" i="9"/>
  <c r="G6" i="9"/>
  <c r="F6" i="9"/>
  <c r="H13" i="12"/>
  <c r="I13" i="12"/>
  <c r="G12" i="12"/>
  <c r="G11" i="12"/>
  <c r="H5" i="12"/>
  <c r="B14" i="8"/>
  <c r="G5" i="9" l="1"/>
  <c r="F5" i="9"/>
  <c r="E58" i="9"/>
  <c r="G58" i="9" s="1"/>
  <c r="H11" i="12"/>
  <c r="I12" i="12"/>
  <c r="H12" i="12"/>
  <c r="B13" i="8"/>
  <c r="B16" i="8"/>
  <c r="B19" i="8" l="1"/>
  <c r="D18" i="8" l="1"/>
  <c r="F18" i="8" l="1"/>
  <c r="C15" i="8"/>
  <c r="C18" i="8"/>
  <c r="E18" i="8" s="1"/>
  <c r="D16" i="8" l="1"/>
  <c r="D17" i="8"/>
  <c r="F17" i="8" l="1"/>
  <c r="C14" i="8"/>
  <c r="D15" i="8"/>
  <c r="D14" i="8"/>
  <c r="E14" i="8" l="1"/>
  <c r="F14" i="8"/>
  <c r="D13" i="8"/>
  <c r="C17" i="8" l="1"/>
  <c r="E17" i="8" s="1"/>
  <c r="D19" i="8"/>
  <c r="F19" i="8" l="1"/>
  <c r="C16" i="8"/>
  <c r="C19" i="8" s="1"/>
  <c r="E19" i="8" s="1"/>
</calcChain>
</file>

<file path=xl/sharedStrings.xml><?xml version="1.0" encoding="utf-8"?>
<sst xmlns="http://schemas.openxmlformats.org/spreadsheetml/2006/main" count="2322" uniqueCount="1565">
  <si>
    <t>Financijski plan broj 325-000005/2017</t>
  </si>
  <si>
    <t>Naziv1</t>
  </si>
  <si>
    <t>Naziv2</t>
  </si>
  <si>
    <t>Naziv3</t>
  </si>
  <si>
    <t>Naziv4</t>
  </si>
  <si>
    <t>Naziv5</t>
  </si>
  <si>
    <t>Planirani iznos</t>
  </si>
  <si>
    <t>Realizirani iznos</t>
  </si>
  <si>
    <t>Plaćeni iznos</t>
  </si>
  <si>
    <t>Izvor financiranja</t>
  </si>
  <si>
    <t>Planirani iznos</t>
  </si>
  <si>
    <t>Realizirani iznos</t>
  </si>
  <si>
    <t>Plaćeni iznos</t>
  </si>
  <si>
    <t>202 PLAN RASHODA</t>
  </si>
  <si>
    <t>237 OBRAZOVANJE</t>
  </si>
  <si>
    <t>23701 RAZVOJ ODGOJNO OBRAZOVNOG SUSTAVA</t>
  </si>
  <si>
    <t>A679047 Europske integracije</t>
  </si>
  <si>
    <t>3111 PLAĆE ZA REDOVAN RAD - BRUTO</t>
  </si>
  <si>
    <t>Pomoći EU (51)</t>
  </si>
  <si>
    <t>202 PLAN RASHODA</t>
  </si>
  <si>
    <t>237 OBRAZOVANJE</t>
  </si>
  <si>
    <t>23701 RAZVOJ ODGOJNO OBRAZOVNOG SUSTAVA</t>
  </si>
  <si>
    <t>A679047 Europske integracije</t>
  </si>
  <si>
    <t>3111 PLAĆE ZA REDOVAN RAD - BRUTO</t>
  </si>
  <si>
    <t>Opći prihodi i primici</t>
  </si>
  <si>
    <t>202 PLAN RASHODA</t>
  </si>
  <si>
    <t>237 OBRAZOVANJE</t>
  </si>
  <si>
    <t>23701 RAZVOJ ODGOJNO OBRAZOVNOG SUSTAVA</t>
  </si>
  <si>
    <t>A679047 Europske integracije</t>
  </si>
  <si>
    <t>3111 PLAĆE ZA REDOVAN RAD - BRUTO</t>
  </si>
  <si>
    <t>Vlastiti prihodi</t>
  </si>
  <si>
    <t>202 PLAN RASHODA</t>
  </si>
  <si>
    <t>237 OBRAZOVANJE</t>
  </si>
  <si>
    <t>23701 RAZVOJ ODGOJNO OBRAZOVNOG SUSTAVA</t>
  </si>
  <si>
    <t>A679047 Europske integracije</t>
  </si>
  <si>
    <t>3121 OSTALI RASHODI ZA ZAPOSLENE</t>
  </si>
  <si>
    <t>Vlastiti prihodi</t>
  </si>
  <si>
    <t>202 PLAN RASHODA</t>
  </si>
  <si>
    <t>237 OBRAZOVANJE</t>
  </si>
  <si>
    <t>23701 RAZVOJ ODGOJNO OBRAZOVNOG SUSTAVA</t>
  </si>
  <si>
    <t>A679047 Europske integracije</t>
  </si>
  <si>
    <t>3132 DOPRINOSI ZA OBVEZNO ZDRAVSTVENO OSIGURANJE</t>
  </si>
  <si>
    <t>Vlastiti prihodi</t>
  </si>
  <si>
    <t>202 PLAN RASHODA</t>
  </si>
  <si>
    <t>237 OBRAZOVANJE</t>
  </si>
  <si>
    <t>23701 RAZVOJ ODGOJNO OBRAZOVNOG SUSTAVA</t>
  </si>
  <si>
    <t>A679047 Europske integracije</t>
  </si>
  <si>
    <t>3132 DOPRINOSI ZA OBVEZNO ZDRAVSTVENO OSIGURANJE</t>
  </si>
  <si>
    <t>Pomoći EU (51)</t>
  </si>
  <si>
    <t>202 PLAN RASHODA</t>
  </si>
  <si>
    <t>237 OBRAZOVANJE</t>
  </si>
  <si>
    <t>23701 RAZVOJ ODGOJNO OBRAZOVNOG SUSTAVA</t>
  </si>
  <si>
    <t>A679047 Europske integracije</t>
  </si>
  <si>
    <t>3132 DOPRINOSI ZA OBVEZNO ZDRAVSTVENO OSIGURANJE</t>
  </si>
  <si>
    <t>Opći prihodi i primici</t>
  </si>
  <si>
    <t>202 PLAN RASHODA</t>
  </si>
  <si>
    <t>237 OBRAZOVANJE</t>
  </si>
  <si>
    <t>23701 RAZVOJ ODGOJNO OBRAZOVNOG SUSTAVA</t>
  </si>
  <si>
    <t>A679047 Europske integracije</t>
  </si>
  <si>
    <t>3133 DOPRINOSI ZA OBVEZNO OSIGURANJE U SLUČAJU NEZAPOSLENOSTI</t>
  </si>
  <si>
    <t>Opći prihodi i primici</t>
  </si>
  <si>
    <t>202 PLAN RASHODA</t>
  </si>
  <si>
    <t>237 OBRAZOVANJE</t>
  </si>
  <si>
    <t>23701 RAZVOJ ODGOJNO OBRAZOVNOG SUSTAVA</t>
  </si>
  <si>
    <t>A679047 Europske integracije</t>
  </si>
  <si>
    <t>3133 DOPRINOSI ZA OBVEZNO OSIGURANJE U SLUČAJU NEZAPOSLENOSTI</t>
  </si>
  <si>
    <t>Pomoći EU (51)</t>
  </si>
  <si>
    <t>202 PLAN RASHODA</t>
  </si>
  <si>
    <t>237 OBRAZOVANJE</t>
  </si>
  <si>
    <t>23701 RAZVOJ ODGOJNO OBRAZOVNOG SUSTAVA</t>
  </si>
  <si>
    <t>A679047 Europske integracije</t>
  </si>
  <si>
    <t>3133 DOPRINOSI ZA OBVEZNO OSIGURANJE U SLUČAJU NEZAPOSLENOSTI</t>
  </si>
  <si>
    <t>Vlastiti prihodi</t>
  </si>
  <si>
    <t>202 PLAN RASHODA</t>
  </si>
  <si>
    <t>237 OBRAZOVANJE</t>
  </si>
  <si>
    <t>23701 RAZVOJ ODGOJNO OBRAZOVNOG SUSTAVA</t>
  </si>
  <si>
    <t>A679047 Europske integracije</t>
  </si>
  <si>
    <t>3211 Službena putovanja</t>
  </si>
  <si>
    <t>Vlastiti prihodi</t>
  </si>
  <si>
    <t>202 PLAN RASHODA</t>
  </si>
  <si>
    <t>237 OBRAZOVANJE</t>
  </si>
  <si>
    <t>23701 RAZVOJ ODGOJNO OBRAZOVNOG SUSTAVA</t>
  </si>
  <si>
    <t>A679047 Europske integracije</t>
  </si>
  <si>
    <t>3211 Službena putovanja</t>
  </si>
  <si>
    <t>Pomoći EU (51)</t>
  </si>
  <si>
    <t>202 PLAN RASHODA</t>
  </si>
  <si>
    <t>237 OBRAZOVANJE</t>
  </si>
  <si>
    <t>23701 RAZVOJ ODGOJNO OBRAZOVNOG SUSTAVA</t>
  </si>
  <si>
    <t>A679047 Europske integracije</t>
  </si>
  <si>
    <t>3212 Naknade za prijevoz, za rad na terenu i odvojeni život</t>
  </si>
  <si>
    <t>Vlastiti prihodi</t>
  </si>
  <si>
    <t>202 PLAN RASHODA</t>
  </si>
  <si>
    <t>237 OBRAZOVANJE</t>
  </si>
  <si>
    <t>23701 RAZVOJ ODGOJNO OBRAZOVNOG SUSTAVA</t>
  </si>
  <si>
    <t>A679047 Europske integracije</t>
  </si>
  <si>
    <t>3213 Stručno usavršavanje zaposlenika</t>
  </si>
  <si>
    <t>Pomoći EU (51)</t>
  </si>
  <si>
    <t>202 PLAN RASHODA</t>
  </si>
  <si>
    <t>237 OBRAZOVANJE</t>
  </si>
  <si>
    <t>23701 RAZVOJ ODGOJNO OBRAZOVNOG SUSTAVA</t>
  </si>
  <si>
    <t>A679047 Europske integracije</t>
  </si>
  <si>
    <t>3221 Uredski materijal i ostali materijalni rashodi</t>
  </si>
  <si>
    <t>Pomoći EU (51)</t>
  </si>
  <si>
    <t>202 PLAN RASHODA</t>
  </si>
  <si>
    <t>237 OBRAZOVANJE</t>
  </si>
  <si>
    <t>23701 RAZVOJ ODGOJNO OBRAZOVNOG SUSTAVA</t>
  </si>
  <si>
    <t>A679047 Europske integracije</t>
  </si>
  <si>
    <t>3221 Uredski materijal i ostali materijalni rashodi</t>
  </si>
  <si>
    <t>Vlastiti prihodi</t>
  </si>
  <si>
    <t>202 PLAN RASHODA</t>
  </si>
  <si>
    <t>237 OBRAZOVANJE</t>
  </si>
  <si>
    <t>23701 RAZVOJ ODGOJNO OBRAZOVNOG SUSTAVA</t>
  </si>
  <si>
    <t>A679047 Europske integracije</t>
  </si>
  <si>
    <t>3231 Usluge telefona, pošte i prijevoza</t>
  </si>
  <si>
    <t>Vlastiti prihodi</t>
  </si>
  <si>
    <t>202 PLAN RASHODA</t>
  </si>
  <si>
    <t>237 OBRAZOVANJE</t>
  </si>
  <si>
    <t>23701 RAZVOJ ODGOJNO OBRAZOVNOG SUSTAVA</t>
  </si>
  <si>
    <t>A679047 Europske integracije</t>
  </si>
  <si>
    <t>3235 Zakupnine i najamnine</t>
  </si>
  <si>
    <t>Pomoći EU (51)</t>
  </si>
  <si>
    <t>202 PLAN RASHODA</t>
  </si>
  <si>
    <t>237 OBRAZOVANJE</t>
  </si>
  <si>
    <t>23701 RAZVOJ ODGOJNO OBRAZOVNOG SUSTAVA</t>
  </si>
  <si>
    <t>A679047 Europske integracije</t>
  </si>
  <si>
    <t>3237 Intelektualne i osobne usluge</t>
  </si>
  <si>
    <t>Vlastiti prihodi</t>
  </si>
  <si>
    <t>202 PLAN RASHODA</t>
  </si>
  <si>
    <t>237 OBRAZOVANJE</t>
  </si>
  <si>
    <t>23701 RAZVOJ ODGOJNO OBRAZOVNOG SUSTAVA</t>
  </si>
  <si>
    <t>A679047 Europske integracije</t>
  </si>
  <si>
    <t>3237 Intelektualne i osobne usluge</t>
  </si>
  <si>
    <t>Pomoći EU (51)</t>
  </si>
  <si>
    <t>202 PLAN RASHODA</t>
  </si>
  <si>
    <t>237 OBRAZOVANJE</t>
  </si>
  <si>
    <t>23701 RAZVOJ ODGOJNO OBRAZOVNOG SUSTAVA</t>
  </si>
  <si>
    <t>A679047 Europske integracije</t>
  </si>
  <si>
    <t>3239 Ostale usluge</t>
  </si>
  <si>
    <t>Vlastiti prihodi</t>
  </si>
  <si>
    <t>202 PLAN RASHODA</t>
  </si>
  <si>
    <t>237 OBRAZOVANJE</t>
  </si>
  <si>
    <t>23701 RAZVOJ ODGOJNO OBRAZOVNOG SUSTAVA</t>
  </si>
  <si>
    <t>A679047 Europske integracije</t>
  </si>
  <si>
    <t>3293 Reprezentacija</t>
  </si>
  <si>
    <t>Vlastiti prihodi</t>
  </si>
  <si>
    <t>202 PLAN RASHODA</t>
  </si>
  <si>
    <t>237 OBRAZOVANJE</t>
  </si>
  <si>
    <t>23701 RAZVOJ ODGOJNO OBRAZOVNOG SUSTAVA</t>
  </si>
  <si>
    <t>A679047 Europske integracije</t>
  </si>
  <si>
    <t>3293 Reprezentacija</t>
  </si>
  <si>
    <t>Pomoći EU (51)</t>
  </si>
  <si>
    <t>202 PLAN RASHODA</t>
  </si>
  <si>
    <t>237 OBRAZOVANJE</t>
  </si>
  <si>
    <t>23701 RAZVOJ ODGOJNO OBRAZOVNOG SUSTAVA</t>
  </si>
  <si>
    <t>A679047 Europske integracije</t>
  </si>
  <si>
    <t>3295 Pristojbe i naknade</t>
  </si>
  <si>
    <t>Vlastiti prihodi</t>
  </si>
  <si>
    <t>202 PLAN RASHODA</t>
  </si>
  <si>
    <t>237 OBRAZOVANJE</t>
  </si>
  <si>
    <t>23701 RAZVOJ ODGOJNO OBRAZOVNOG SUSTAVA</t>
  </si>
  <si>
    <t>A679047 Europske integracije</t>
  </si>
  <si>
    <t>3295 Pristojbe i naknade</t>
  </si>
  <si>
    <t>Pomoći EU (51)</t>
  </si>
  <si>
    <t>202 PLAN RASHODA</t>
  </si>
  <si>
    <t>237 OBRAZOVANJE</t>
  </si>
  <si>
    <t>23701 RAZVOJ ODGOJNO OBRAZOVNOG SUSTAVA</t>
  </si>
  <si>
    <t>A679047 Europske integracije</t>
  </si>
  <si>
    <t>3432 Negativne tečajne razlike i razlike zbog primjene valutne klauzule</t>
  </si>
  <si>
    <t>Pomoći EU (51)</t>
  </si>
  <si>
    <t>202 PLAN RASHODA</t>
  </si>
  <si>
    <t>237 OBRAZOVANJE</t>
  </si>
  <si>
    <t>23701 RAZVOJ ODGOJNO OBRAZOVNOG SUSTAVA</t>
  </si>
  <si>
    <t>A679047 Europske integracije</t>
  </si>
  <si>
    <t>3721 Naknade građanima i kućanstvima u novcu</t>
  </si>
  <si>
    <t>Ostale pomoći i darovnice (52)</t>
  </si>
  <si>
    <t>202 PLAN RASHODA</t>
  </si>
  <si>
    <t>237 OBRAZOVANJE</t>
  </si>
  <si>
    <t>23701 RAZVOJ ODGOJNO OBRAZOVNOG SUSTAVA</t>
  </si>
  <si>
    <t>A679047 Europske integracije</t>
  </si>
  <si>
    <t>4221 Uredska oprema i namještaj</t>
  </si>
  <si>
    <t>Vlastiti prihodi</t>
  </si>
  <si>
    <t>202 PLAN RASHODA</t>
  </si>
  <si>
    <t>237 OBRAZOVANJE</t>
  </si>
  <si>
    <t>23705 VISOKO OBRAZOVANJE</t>
  </si>
  <si>
    <t>A6210 REDOVNA DJELATNOST-MZOS</t>
  </si>
  <si>
    <t>3111 PLAĆE ZA REDOVAN RAD - BRUTO</t>
  </si>
  <si>
    <t>Opći prihodi i primici</t>
  </si>
  <si>
    <t>202 PLAN RASHODA</t>
  </si>
  <si>
    <t>237 OBRAZOVANJE</t>
  </si>
  <si>
    <t>23705 VISOKO OBRAZOVANJE</t>
  </si>
  <si>
    <t>A6210 REDOVNA DJELATNOST-MZOS</t>
  </si>
  <si>
    <t>3121 OSTALI RASHODI ZA ZAPOSLENE</t>
  </si>
  <si>
    <t>Opći prihodi i primici</t>
  </si>
  <si>
    <t>202 PLAN RASHODA</t>
  </si>
  <si>
    <t>237 OBRAZOVANJE</t>
  </si>
  <si>
    <t>23705 VISOKO OBRAZOVANJE</t>
  </si>
  <si>
    <t>A6210 REDOVNA DJELATNOST-MZOS</t>
  </si>
  <si>
    <t>3132 DOPRINOSI ZA OBVEZNO ZDRAVSTVENO OSIGURANJE</t>
  </si>
  <si>
    <t>Opći prihodi i primici</t>
  </si>
  <si>
    <t>202 PLAN RASHODA</t>
  </si>
  <si>
    <t>237 OBRAZOVANJE</t>
  </si>
  <si>
    <t>23705 VISOKO OBRAZOVANJE</t>
  </si>
  <si>
    <t>A6210 REDOVNA DJELATNOST-MZOS</t>
  </si>
  <si>
    <t>3133 DOPRINOSI ZA OBVEZNO OSIGURANJE U SLUČAJU NEZAPOSLENOSTI</t>
  </si>
  <si>
    <t>Opći prihodi i primici</t>
  </si>
  <si>
    <t>202 PLAN RASHODA</t>
  </si>
  <si>
    <t>237 OBRAZOVANJE</t>
  </si>
  <si>
    <t>23705 VISOKO OBRAZOVANJE</t>
  </si>
  <si>
    <t>A6210 REDOVNA DJELATNOST-MZOS</t>
  </si>
  <si>
    <t>3212 Naknade za prijevoz, za rad na terenu i odvojeni život</t>
  </si>
  <si>
    <t>Opći prihodi i primici</t>
  </si>
  <si>
    <t>202 PLAN RASHODA</t>
  </si>
  <si>
    <t>237 OBRAZOVANJE</t>
  </si>
  <si>
    <t>23705 VISOKO OBRAZOVANJE</t>
  </si>
  <si>
    <t>A6210 REDOVNA DJELATNOST-MZOS</t>
  </si>
  <si>
    <t>3236 Zdravstvene i veterinarske usluge</t>
  </si>
  <si>
    <t>Opći prihodi i primici</t>
  </si>
  <si>
    <t>202 PLAN RASHODA</t>
  </si>
  <si>
    <t>237 OBRAZOVANJE</t>
  </si>
  <si>
    <t>23705 VISOKO OBRAZOVANJE</t>
  </si>
  <si>
    <t>A6210 REDOVNA DJELATNOST-MZOS</t>
  </si>
  <si>
    <t>3295 Pristojbe i naknade</t>
  </si>
  <si>
    <t>Opći prihodi i primici</t>
  </si>
  <si>
    <t>202 PLAN RASHODA</t>
  </si>
  <si>
    <t>237 OBRAZOVANJE</t>
  </si>
  <si>
    <t>23705 VISOKO OBRAZOVANJE</t>
  </si>
  <si>
    <t>A621002 REDOVNA DJELATNOST SVEUČILIŠTA U RIJECI-ViNP</t>
  </si>
  <si>
    <t>3111 PLAĆE ZA REDOVAN RAD - BRUTO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</si>
  <si>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</si>
  <si>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</si>
  <si>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</si>
  <si>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</si>
  <si>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</si>
  <si>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3111 PLAĆE ZA REDOVAN RAD - BRUTO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</si>
  <si>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</si>
  <si>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</si>
  <si>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</si>
  <si>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</si>
  <si>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</si>
  <si>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3111 PLAĆE ZA REDOVAN RAD - BRUTO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</si>
  <si>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</si>
  <si>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</si>
  <si>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</si>
  <si>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</si>
  <si>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</si>
  <si>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3121 OSTALI RASHODI ZA ZAPOSLENE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</si>
  <si>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</si>
  <si>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</si>
  <si>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</si>
  <si>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</si>
  <si>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</si>
  <si>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3121 OSTALI RASHODI ZA ZAPOSLENE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</si>
  <si>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</si>
  <si>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</si>
  <si>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</si>
  <si>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</si>
  <si>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</si>
  <si>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3132 DOPRINOSI ZA OBVEZNO ZDRAVSTVENO OSIGURANJE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</si>
  <si>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</si>
  <si>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</si>
  <si>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</si>
  <si>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</si>
  <si>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</si>
  <si>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3132 DOPRINOSI ZA OBVEZNO ZDRAVSTVENO OSIGURANJE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</si>
  <si>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</si>
  <si>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</si>
  <si>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</si>
  <si>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</si>
  <si>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</si>
  <si>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3132 DOPRINOSI ZA OBVEZNO ZDRAVSTVENO OSIGURANJE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</si>
  <si>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</si>
  <si>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</si>
  <si>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</si>
  <si>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</si>
  <si>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</si>
  <si>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3133 DOPRINOSI ZA OBVEZNO OSIGURANJE U SLUČAJU NEZAPOSLENOSTI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</si>
  <si>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</si>
  <si>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</si>
  <si>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</si>
  <si>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</si>
  <si>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</si>
  <si>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3133 DOPRINOSI ZA OBVEZNO OSIGURANJE U SLUČAJU NEZAPOSLENOSTI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</si>
  <si>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</si>
  <si>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</si>
  <si>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</si>
  <si>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</si>
  <si>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</si>
  <si>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3133 DOPRINOSI ZA OBVEZNO OSIGURANJE U SLUČAJU NEZAPOSLENOSTI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</si>
  <si>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</si>
  <si>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</si>
  <si>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</si>
  <si>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</si>
  <si>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</si>
  <si>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3211 Službena putovanja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</si>
  <si>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</si>
  <si>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</si>
  <si>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</si>
  <si>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</si>
  <si>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</si>
  <si>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3211 Službena putovanja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</si>
  <si>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</si>
  <si>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</si>
  <si>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</si>
  <si>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</si>
  <si>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</si>
  <si>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3211 Službena putovanja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</si>
  <si>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</si>
  <si>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</si>
  <si>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</si>
  <si>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</si>
  <si>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</si>
  <si>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3212 Naknade za prijevoz, za rad na terenu i odvojeni život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</si>
  <si>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</si>
  <si>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</si>
  <si>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</si>
  <si>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</si>
  <si>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</si>
  <si>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3212 Naknade za prijevoz, za rad na terenu i odvojeni život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</si>
  <si>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</si>
  <si>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</si>
  <si>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</si>
  <si>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</si>
  <si>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</si>
  <si>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3213 Stručno usavršavanje zaposlenika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</si>
  <si>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</si>
  <si>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</si>
  <si>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</si>
  <si>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</si>
  <si>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</si>
  <si>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3213 Stručno usavršavanje zaposlenika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</si>
  <si>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</si>
  <si>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</si>
  <si>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</si>
  <si>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</si>
  <si>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</si>
  <si>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3213 Stručno usavršavanje zaposlenika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</si>
  <si>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</si>
  <si>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</si>
  <si>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</si>
  <si>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</si>
  <si>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</si>
  <si>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3221 Uredski materijal i ostali materijalni rashodi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</si>
  <si>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</si>
  <si>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</si>
  <si>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</si>
  <si>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</si>
  <si>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</si>
  <si>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3221 Uredski materijal i ostali materijalni rashodi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</si>
  <si>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</si>
  <si>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</si>
  <si>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</si>
  <si>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</si>
  <si>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</si>
  <si>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3221 Uredski materijal i ostali materijalni rashodi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</si>
  <si>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</si>
  <si>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</si>
  <si>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</si>
  <si>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</si>
  <si>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</si>
  <si>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3222 Materijal i sirovine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</si>
  <si>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</si>
  <si>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</si>
  <si>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</si>
  <si>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</si>
  <si>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</si>
  <si>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3223 Energija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</si>
  <si>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</si>
  <si>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</si>
  <si>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</si>
  <si>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</si>
  <si>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</si>
  <si>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3223 Energija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</si>
  <si>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</si>
  <si>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</si>
  <si>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</si>
  <si>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</si>
  <si>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</si>
  <si>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3223 Energija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</si>
  <si>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</si>
  <si>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</si>
  <si>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</si>
  <si>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</si>
  <si>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</si>
  <si>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3224 Materijal i dijelovi za tekuće i investicijsko održavanje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</si>
  <si>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</si>
  <si>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</si>
  <si>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</si>
  <si>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</si>
  <si>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</si>
  <si>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3224 Materijal i dijelovi za tekuće i investicijsko održavanje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</si>
  <si>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</si>
  <si>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</si>
  <si>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</si>
  <si>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</si>
  <si>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</si>
  <si>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3227 Službena, radna i zaštitna odjeća i obuća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</si>
  <si>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</si>
  <si>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</si>
  <si>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</si>
  <si>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</si>
  <si>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</si>
  <si>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3231 Usluge telefona, pošte i prijevoza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</si>
  <si>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</si>
  <si>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</si>
  <si>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</si>
  <si>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</si>
  <si>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</si>
  <si>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3231 Usluge telefona, pošte i prijevoza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</si>
  <si>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</si>
  <si>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</si>
  <si>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</si>
  <si>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</si>
  <si>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</si>
  <si>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3231 Usluge telefona, pošte i prijevoza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</si>
  <si>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</si>
  <si>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</si>
  <si>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</si>
  <si>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</si>
  <si>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</si>
  <si>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3232 Usluge tekućeg i investicijskog održavanja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</si>
  <si>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</si>
  <si>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</si>
  <si>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</si>
  <si>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</si>
  <si>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</si>
  <si>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3232 Usluge tekućeg i investicijskog održavanja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</si>
  <si>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</si>
  <si>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</si>
  <si>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</si>
  <si>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</si>
  <si>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</si>
  <si>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3232 Usluge tekućeg i investicijskog održavanja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</si>
  <si>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</si>
  <si>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</si>
  <si>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</si>
  <si>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</si>
  <si>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</si>
  <si>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3233 Usluge promidžbe i informiranja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</si>
  <si>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</si>
  <si>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</si>
  <si>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</si>
  <si>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</si>
  <si>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</si>
  <si>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3233 Usluge promidžbe i informiranja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</si>
  <si>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</si>
  <si>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</si>
  <si>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</si>
  <si>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</si>
  <si>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</si>
  <si>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3234 Komunalne usluge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</si>
  <si>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</si>
  <si>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</si>
  <si>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</si>
  <si>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</si>
  <si>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</si>
  <si>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3234 Komunalne usluge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</si>
  <si>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</si>
  <si>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</si>
  <si>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</si>
  <si>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</si>
  <si>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</si>
  <si>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3235 Zakupnine i najamnine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</si>
  <si>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</si>
  <si>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</si>
  <si>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</si>
  <si>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</si>
  <si>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</si>
  <si>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3235 Zakupnine i najamnine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</si>
  <si>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</si>
  <si>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</si>
  <si>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</si>
  <si>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</si>
  <si>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</si>
  <si>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3235 Zakupnine i najamnine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</si>
  <si>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</si>
  <si>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</si>
  <si>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</si>
  <si>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</si>
  <si>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</si>
  <si>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3236 Zdravstvene i veterinarske usluge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</si>
  <si>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</si>
  <si>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</si>
  <si>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</si>
  <si>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</si>
  <si>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</si>
  <si>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3236 Zdravstvene i veterinarske usluge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</si>
  <si>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</si>
  <si>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</si>
  <si>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</si>
  <si>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</si>
  <si>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</si>
  <si>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3237 Intelektualne i osobne usluge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</si>
  <si>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</si>
  <si>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</si>
  <si>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</si>
  <si>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</si>
  <si>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</si>
  <si>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3237 Intelektualne i osobne usluge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</si>
  <si>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</si>
  <si>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</si>
  <si>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</si>
  <si>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</si>
  <si>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</si>
  <si>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3237 Intelektualne i osobne usluge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</si>
  <si>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</si>
  <si>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</si>
  <si>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</si>
  <si>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</si>
  <si>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</si>
  <si>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3238 Računalne usluge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</si>
  <si>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</si>
  <si>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</si>
  <si>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</si>
  <si>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</si>
  <si>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</si>
  <si>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3239 Ostale usluge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</si>
  <si>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</si>
  <si>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</si>
  <si>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</si>
  <si>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</si>
  <si>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</si>
  <si>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3239 Ostale usluge</t>
  </si>
  <si>
    <t>Donacije (6)</t>
  </si>
  <si>
    <t>202 PLAN RASHODA</t>
  </si>
  <si>
    <t>237 OBRAZOVANJE</t>
  </si>
  <si>
    <t>23705 VISOKO OBRAZOVANJE</t>
  </si>
  <si>
    <t>A621002 REDOVNA DJELATNOST SVEUČILIŠTA U RIJECI-ViNP</t>
  </si>
  <si>
    <t>3239 Ostale usluge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</si>
  <si>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</si>
  <si>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</si>
  <si>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</si>
  <si>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</si>
  <si>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</si>
  <si>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3239 Ostale usluge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</si>
  <si>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</si>
  <si>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</si>
  <si>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</si>
  <si>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</si>
  <si>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</si>
  <si>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3241 Naknade troškova osobama izvan radnog odnosa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</si>
  <si>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</si>
  <si>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</si>
  <si>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</si>
  <si>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</si>
  <si>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</si>
  <si>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3241 Naknade troškova osobama izvan radnog odnosa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</si>
  <si>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</si>
  <si>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</si>
  <si>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</si>
  <si>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</si>
  <si>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</si>
  <si>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3292 Premije osiguranja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</si>
  <si>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</si>
  <si>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</si>
  <si>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</si>
  <si>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</si>
  <si>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</si>
  <si>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3292 Premije osiguranja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</si>
  <si>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</si>
  <si>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</si>
  <si>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</si>
  <si>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</si>
  <si>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</si>
  <si>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3293 Reprezentacija</t>
  </si>
  <si>
    <t>Donacije (6)</t>
  </si>
  <si>
    <t>202 PLAN RASHODA</t>
  </si>
  <si>
    <t>237 OBRAZOVANJE</t>
  </si>
  <si>
    <t>23705 VISOKO OBRAZOVANJE</t>
  </si>
  <si>
    <t>A621002 REDOVNA DJELATNOST SVEUČILIŠTA U RIJECI-ViNP</t>
  </si>
  <si>
    <t>3293 Reprezentacija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</si>
  <si>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</si>
  <si>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</si>
  <si>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</si>
  <si>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</si>
  <si>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</si>
  <si>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3293 Reprezentacija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</si>
  <si>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</si>
  <si>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</si>
  <si>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</si>
  <si>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</si>
  <si>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</si>
  <si>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3293 Reprezentacija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</si>
  <si>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</si>
  <si>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</si>
  <si>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</si>
  <si>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</si>
  <si>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</si>
  <si>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3294 Članarine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</si>
  <si>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</si>
  <si>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</si>
  <si>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</si>
  <si>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</si>
  <si>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</si>
  <si>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3294 Članarine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</si>
  <si>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</si>
  <si>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</si>
  <si>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</si>
  <si>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</si>
  <si>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</si>
  <si>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3294 Članarine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</si>
  <si>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</si>
  <si>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</si>
  <si>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</si>
  <si>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</si>
  <si>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</si>
  <si>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3295 Pristojbe i naknade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</si>
  <si>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</si>
  <si>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</si>
  <si>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</si>
  <si>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</si>
  <si>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</si>
  <si>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3295 Pristojbe i naknade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</si>
  <si>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</si>
  <si>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</si>
  <si>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</si>
  <si>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</si>
  <si>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</si>
  <si>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3295 Pristojbe i naknade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</si>
  <si>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</si>
  <si>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</si>
  <si>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</si>
  <si>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</si>
  <si>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</si>
  <si>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3299 Ostali nespomenuti rashodi poslovanja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</si>
  <si>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</si>
  <si>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</si>
  <si>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</si>
  <si>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</si>
  <si>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</si>
  <si>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3299 Ostali nespomenuti rashodi poslovanja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</si>
  <si>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</si>
  <si>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</si>
  <si>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</si>
  <si>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</si>
  <si>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</si>
  <si>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3299 Ostali nespomenuti rashodi poslovanja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</si>
  <si>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</si>
  <si>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</si>
  <si>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</si>
  <si>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</si>
  <si>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</si>
  <si>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3431 Bankarske usluge i usluge platnog prometa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</si>
  <si>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</si>
  <si>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</si>
  <si>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</si>
  <si>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</si>
  <si>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</si>
  <si>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3431 Bankarske usluge i usluge platnog prometa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</si>
  <si>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</si>
  <si>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</si>
  <si>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</si>
  <si>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</si>
  <si>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</si>
  <si>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3432 Negativne tečajne razlike i razlike zbog primjene valutne klauzule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</si>
  <si>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</si>
  <si>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</si>
  <si>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</si>
  <si>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</si>
  <si>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</si>
  <si>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3432 Negativne tečajne razlike i razlike zbog primjene valutne klauzule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</si>
  <si>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</si>
  <si>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</si>
  <si>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</si>
  <si>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</si>
  <si>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</si>
  <si>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3432 Negativne tečajne razlike i razlike zbog primjene valutne klauzule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</si>
  <si>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</si>
  <si>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</si>
  <si>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</si>
  <si>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</si>
  <si>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</si>
  <si>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3434 Ostali nespomenuti financijski rashodi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</si>
  <si>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</si>
  <si>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</si>
  <si>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</si>
  <si>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</si>
  <si>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</si>
  <si>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3691 Prijenosi između pror. korisnika istog proračuna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</si>
  <si>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</si>
  <si>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</si>
  <si>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</si>
  <si>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</si>
  <si>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</si>
  <si>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3721 Naknade građanima i kućanstvima u novcu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</si>
  <si>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</si>
  <si>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</si>
  <si>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</si>
  <si>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</si>
  <si>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</si>
  <si>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3722 Naknade građanima i kućanstvima u naravi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</si>
  <si>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</si>
  <si>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</si>
  <si>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</si>
  <si>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</si>
  <si>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</si>
  <si>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3811 Tekuće donacije u novcu</t>
  </si>
  <si>
    <t>Donacije (6)</t>
  </si>
  <si>
    <t>202 PLAN RASHODA</t>
  </si>
  <si>
    <t>237 OBRAZOVANJE</t>
  </si>
  <si>
    <t>23705 VISOKO OBRAZOVANJE</t>
  </si>
  <si>
    <t>A621002 REDOVNA DJELATNOST SVEUČILIŠTA U RIJECI-ViNP</t>
  </si>
  <si>
    <t>3811 Tekuće donacije u novcu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</si>
  <si>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</si>
  <si>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</si>
  <si>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</si>
  <si>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</si>
  <si>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</si>
  <si>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3811 Tekuće donacije u novcu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</si>
  <si>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</si>
  <si>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</si>
  <si>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</si>
  <si>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</si>
  <si>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</si>
  <si>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3811 Tekuće donacije u novcu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</si>
  <si>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</si>
  <si>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</si>
  <si>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</si>
  <si>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</si>
  <si>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</si>
  <si>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3831 Naknade šteta pravnim i fizičkim osobama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</si>
  <si>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</si>
  <si>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</si>
  <si>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</si>
  <si>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</si>
  <si>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</si>
  <si>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4123 Licence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</si>
  <si>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</si>
  <si>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</si>
  <si>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</si>
  <si>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</si>
  <si>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</si>
  <si>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4123 Licence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</si>
  <si>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</si>
  <si>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</si>
  <si>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</si>
  <si>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</si>
  <si>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</si>
  <si>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4221 Uredska oprema i namještaj</t>
  </si>
  <si>
    <t>Prodaja ili zamjena nefinancijske imovine (7)</t>
  </si>
  <si>
    <t>202 PLAN RASHODA</t>
  </si>
  <si>
    <t>237 OBRAZOVANJE</t>
  </si>
  <si>
    <t>23705 VISOKO OBRAZOVANJE</t>
  </si>
  <si>
    <t>A621002 REDOVNA DJELATNOST SVEUČILIŠTA U RIJECI-ViNP</t>
  </si>
  <si>
    <t>4221 Uredska oprema i namještaj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</si>
  <si>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</si>
  <si>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</si>
  <si>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</si>
  <si>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</si>
  <si>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</si>
  <si>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4221 Uredska oprema i namještaj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</si>
  <si>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</si>
  <si>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</si>
  <si>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</si>
  <si>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</si>
  <si>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</si>
  <si>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4221 Uredska oprema i namještaj</t>
  </si>
  <si>
    <t>Donacije (6)</t>
  </si>
  <si>
    <t>202 PLAN RASHODA</t>
  </si>
  <si>
    <t>237 OBRAZOVANJE</t>
  </si>
  <si>
    <t>23705 VISOKO OBRAZOVANJE</t>
  </si>
  <si>
    <t>A621002 REDOVNA DJELATNOST SVEUČILIŠTA U RIJECI-ViNP</t>
  </si>
  <si>
    <t>4221 Uredska oprema i namještaj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</si>
  <si>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</si>
  <si>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</si>
  <si>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</si>
  <si>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</si>
  <si>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</si>
  <si>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4222 Komunikacijska oprema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</si>
  <si>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</si>
  <si>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</si>
  <si>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</si>
  <si>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</si>
  <si>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</si>
  <si>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4222 Komunikacijska oprema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</si>
  <si>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</si>
  <si>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</si>
  <si>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</si>
  <si>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</si>
  <si>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</si>
  <si>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4223 Oprema za održavanje i zaštitu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</si>
  <si>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</si>
  <si>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</si>
  <si>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</si>
  <si>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</si>
  <si>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</si>
  <si>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4223 Oprema za održavanje i zaštitu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</si>
  <si>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</si>
  <si>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</si>
  <si>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</si>
  <si>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</si>
  <si>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</si>
  <si>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4224 Medicinska i laboratorijska oprema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</si>
  <si>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</si>
  <si>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</si>
  <si>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</si>
  <si>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</si>
  <si>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</si>
  <si>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4224 Medicinska i laboratorijska oprema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</si>
  <si>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</si>
  <si>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</si>
  <si>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</si>
  <si>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</si>
  <si>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</si>
  <si>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4225 Instrumenti, uređaji i strojevi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</si>
  <si>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</si>
  <si>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</si>
  <si>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</si>
  <si>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</si>
  <si>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</si>
  <si>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4227 Uređaji, strojevi i oprema za ostale namjene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</si>
  <si>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</si>
  <si>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</si>
  <si>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</si>
  <si>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</si>
  <si>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</si>
  <si>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4227 Uređaji, strojevi i oprema za ostale namjene</t>
  </si>
  <si>
    <t>Prodaja ili zamjena nefinancijske imovine (7)</t>
  </si>
  <si>
    <t>202 PLAN RASHODA</t>
  </si>
  <si>
    <t>237 OBRAZOVANJE</t>
  </si>
  <si>
    <t>23705 VISOKO OBRAZOVANJE</t>
  </si>
  <si>
    <t>A621002 REDOVNA DJELATNOST SVEUČILIŠTA U RIJECI-ViNP</t>
  </si>
  <si>
    <t>4233 Prijevozna sredstva u pomorskom i riječnom prometu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</si>
  <si>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</si>
  <si>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</si>
  <si>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</si>
  <si>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</si>
  <si>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</si>
  <si>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4241 Knjige</t>
  </si>
  <si>
    <t>Donacije (6)</t>
  </si>
  <si>
    <t>202 PLAN RASHODA</t>
  </si>
  <si>
    <t>237 OBRAZOVANJE</t>
  </si>
  <si>
    <t>23705 VISOKO OBRAZOVANJE</t>
  </si>
  <si>
    <t>A621002 REDOVNA DJELATNOST SVEUČILIŠTA U RIJECI-ViNP</t>
  </si>
  <si>
    <t>4241 Knjige</t>
  </si>
  <si>
    <t>Ostali prihodi za posebne namjene</t>
  </si>
  <si>
    <t>202 PLAN RASHODA</t>
  </si>
  <si>
    <t>237 OBRAZOVANJE</t>
  </si>
  <si>
    <t>23705 VISOKO OBRAZOVANJE</t>
  </si>
  <si>
    <t>A621002 REDOVNA DJELATNOST SVEUČILIŠTA U RIJECI-ViNP</t>
  </si>
  <si>
    <t>4241 Knjige</t>
  </si>
  <si>
    <t>Ostale pomoći i darovnice (52)</t>
  </si>
  <si>
    <t>202 PLAN RASHODA</t>
  </si>
  <si>
    <t>237 OBRAZOVANJE</t>
  </si>
  <si>
    <t>23705 VISOKO OBRAZOVANJE</t>
  </si>
  <si>
    <t>A621002 REDOVNA DJELATNOST SVEUČILIŠTA U RIJECI-ViNP</t>
  </si>
  <si>
    <t>4241 Knjige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</si>
  <si>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</si>
  <si>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</si>
  <si>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</si>
  <si>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</si>
  <si>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</si>
  <si>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4264 Ostala nematerijalna proizvedena imovina</t>
  </si>
  <si>
    <t>Vlastiti prihodi</t>
  </si>
  <si>
    <t>202 PLAN RASHODA</t>
  </si>
  <si>
    <t>237 OBRAZOVANJE</t>
  </si>
  <si>
    <t>23705 VISOKO OBRAZOVANJE</t>
  </si>
  <si>
    <t>A621002 REDOVNA DJELATNOST SVEUČILIŠTA U RIJECI-ViNP</t>
  </si>
  <si>
    <t>4264 Ostala nematerijalna proizvedena imovina</t>
  </si>
  <si>
    <t>Ostali prihodi za posebne namjene</t>
  </si>
  <si>
    <t>202 PLAN RASHODA</t>
  </si>
  <si>
    <t>237 OBRAZOVANJE</t>
  </si>
  <si>
    <t>23705 VISOKO OBRAZOVANJE</t>
  </si>
  <si>
    <t>A622122 PROGRAMSKO FINANCIRANJE JAVNIH VISOKIH UČILIŠTA</t>
  </si>
  <si>
    <t>3111 PLAĆE ZA REDOVAN RAD - BRUTO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</si>
  <si>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</si>
  <si>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</si>
  <si>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</si>
  <si>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</si>
  <si>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</si>
  <si>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3132 DOPRINOSI ZA OBVEZNO ZDRAVSTVENO OSIGURANJE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</si>
  <si>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</si>
  <si>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</si>
  <si>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</si>
  <si>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</si>
  <si>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</si>
  <si>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3133 DOPRINOSI ZA OBVEZNO OSIGURANJE U SLUČAJU NEZAPOSLENOSTI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</si>
  <si>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</si>
  <si>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</si>
  <si>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</si>
  <si>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</si>
  <si>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</si>
  <si>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3211 Službena putovanja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</si>
  <si>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</si>
  <si>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</si>
  <si>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</si>
  <si>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</si>
  <si>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</si>
  <si>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3213 Stručno usavršavanje zaposlenika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</si>
  <si>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</si>
  <si>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</si>
  <si>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</si>
  <si>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</si>
  <si>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</si>
  <si>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3221 Uredski materijal i ostali materijalni rashodi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</si>
  <si>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</si>
  <si>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</si>
  <si>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</si>
  <si>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</si>
  <si>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</si>
  <si>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3222 Materijal i sirovine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</si>
  <si>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</si>
  <si>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</si>
  <si>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</si>
  <si>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</si>
  <si>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</si>
  <si>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3223 Energija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</si>
  <si>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</si>
  <si>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</si>
  <si>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</si>
  <si>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</si>
  <si>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</si>
  <si>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3224 Materijal i dijelovi za tekuće i investicijsko održavanje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</si>
  <si>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</si>
  <si>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</si>
  <si>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</si>
  <si>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</si>
  <si>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</si>
  <si>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3227 Službena, radna i zaštitna odjeća i obuća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</si>
  <si>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</si>
  <si>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</si>
  <si>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</si>
  <si>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</si>
  <si>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</si>
  <si>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3231 Usluge telefona, pošte i prijevoza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</si>
  <si>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</si>
  <si>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</si>
  <si>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</si>
  <si>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</si>
  <si>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</si>
  <si>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3232 Usluge tekućeg i investicijskog održavanja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</si>
  <si>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</si>
  <si>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</si>
  <si>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</si>
  <si>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</si>
  <si>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</si>
  <si>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3233 Usluge promidžbe i informiranja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</si>
  <si>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</si>
  <si>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</si>
  <si>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</si>
  <si>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</si>
  <si>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</si>
  <si>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3234 Komunalne usluge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</si>
  <si>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</si>
  <si>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</si>
  <si>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</si>
  <si>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</si>
  <si>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</si>
  <si>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3235 Zakupnine i najamnine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</si>
  <si>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</si>
  <si>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</si>
  <si>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</si>
  <si>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</si>
  <si>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</si>
  <si>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3237 Intelektualne i osobne usluge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</si>
  <si>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</si>
  <si>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</si>
  <si>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</si>
  <si>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</si>
  <si>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</si>
  <si>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3238 Računalne usluge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</si>
  <si>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</si>
  <si>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</si>
  <si>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</si>
  <si>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</si>
  <si>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</si>
  <si>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3239 Ostale usluge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</si>
  <si>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</si>
  <si>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</si>
  <si>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</si>
  <si>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</si>
  <si>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</si>
  <si>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3292 Premije osiguranja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</si>
  <si>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</si>
  <si>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</si>
  <si>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</si>
  <si>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</si>
  <si>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</si>
  <si>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3293 Reprezentacija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</si>
  <si>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</si>
  <si>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</si>
  <si>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</si>
  <si>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</si>
  <si>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</si>
  <si>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3294 Članarine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</si>
  <si>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</si>
  <si>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</si>
  <si>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</si>
  <si>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</si>
  <si>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</si>
  <si>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3295 Pristojbe i naknade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</si>
  <si>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</si>
  <si>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</si>
  <si>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</si>
  <si>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</si>
  <si>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</si>
  <si>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3299 Ostali nespomenuti rashodi poslovanja</t>
  </si>
  <si>
    <t>Opći prihodi i primici</t>
  </si>
  <si>
    <t>202 PLAN RASHODA</t>
  </si>
  <si>
    <t>237 OBRAZOVANJE</t>
  </si>
  <si>
    <t>23705 VISOKO OBRAZOVANJE</t>
  </si>
  <si>
    <t>A622122 PROGRAMSKO FINANCIRANJE JAVNIH VISOKIH UČILIŠTA</t>
  </si>
  <si>
    <t>3431 Bankarske usluge i usluge platnog prometa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</si>
  <si>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</si>
  <si>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</si>
  <si>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</si>
  <si>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</si>
  <si>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</si>
  <si>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3132 DOPRINOSI ZA OBVEZNO ZDRAVSTVENO OSIGURANJE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</si>
  <si>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</si>
  <si>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</si>
  <si>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</si>
  <si>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</si>
  <si>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</si>
  <si>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3211 Službena putovanja</t>
  </si>
  <si>
    <t>Vlastiti prihodi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</si>
  <si>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</si>
  <si>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</si>
  <si>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</si>
  <si>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</si>
  <si>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3211 Službena putovanja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</si>
  <si>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</si>
  <si>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</si>
  <si>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</si>
  <si>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</si>
  <si>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</si>
  <si>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3211 Službena putovanja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</si>
  <si>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</si>
  <si>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</si>
  <si>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</si>
  <si>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</si>
  <si>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</si>
  <si>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3213 Stručno usavršavanje zaposlenika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</si>
  <si>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</si>
  <si>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</si>
  <si>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</si>
  <si>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</si>
  <si>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</si>
  <si>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3213 Stručno usavršavanje zaposlenika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</si>
  <si>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</si>
  <si>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</si>
  <si>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</si>
  <si>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</si>
  <si>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</si>
  <si>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3221 Uredski materijal i ostali materijalni rashodi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</si>
  <si>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</si>
  <si>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</si>
  <si>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</si>
  <si>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</si>
  <si>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</si>
  <si>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3221 Uredski materijal i ostali materijalni rashodi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</si>
  <si>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</si>
  <si>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</si>
  <si>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</si>
  <si>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</si>
  <si>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</si>
  <si>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3233 Usluge promidžbe i informiranja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</si>
  <si>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</si>
  <si>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</si>
  <si>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</si>
  <si>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</si>
  <si>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</si>
  <si>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3235 Zakupnine i najamnine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</si>
  <si>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</si>
  <si>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</si>
  <si>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</si>
  <si>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</si>
  <si>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</si>
  <si>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3237 Intelektualne i osobne usluge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</si>
  <si>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</si>
  <si>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</si>
  <si>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</si>
  <si>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</si>
  <si>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</si>
  <si>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3237 Intelektualne i osobne usluge</t>
  </si>
  <si>
    <t>Vlastiti prihodi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</si>
  <si>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</si>
  <si>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</si>
  <si>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</si>
  <si>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</si>
  <si>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3237 Intelektualne i osobne usluge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</si>
  <si>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</si>
  <si>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</si>
  <si>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</si>
  <si>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</si>
  <si>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</si>
  <si>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3239 Ostale usluge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</si>
  <si>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</si>
  <si>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</si>
  <si>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</si>
  <si>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</si>
  <si>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</si>
  <si>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3239 Ostale usluge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</si>
  <si>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</si>
  <si>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</si>
  <si>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</si>
  <si>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</si>
  <si>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</si>
  <si>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3292 Premije osiguranja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</si>
  <si>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</si>
  <si>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</si>
  <si>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</si>
  <si>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</si>
  <si>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</si>
  <si>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3293 Reprezentacija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</si>
  <si>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</si>
  <si>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</si>
  <si>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</si>
  <si>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</si>
  <si>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</si>
  <si>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3294 Članarine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</si>
  <si>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</si>
  <si>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</si>
  <si>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</si>
  <si>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</si>
  <si>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</si>
  <si>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3431 Bankarske usluge i usluge platnog prometa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</si>
  <si>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</si>
  <si>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</si>
  <si>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</si>
  <si>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</si>
  <si>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</si>
  <si>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3432 Negativne tečajne razlike i razlike zbog primjene valutne klauzule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</si>
  <si>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</si>
  <si>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</si>
  <si>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</si>
  <si>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</si>
  <si>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</si>
  <si>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4221 Uredska oprema i namještaj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</si>
  <si>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</si>
  <si>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</si>
  <si>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</si>
  <si>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</si>
  <si>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</si>
  <si>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4221 Uredska oprema i namještaj</t>
  </si>
  <si>
    <t>Ostali prihodi za posebne namjene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</si>
  <si>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</si>
  <si>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</si>
  <si>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</si>
  <si>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</si>
  <si>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4227 Uređaji, strojevi i oprema za ostale namjene</t>
  </si>
  <si>
    <t>Opći prihodi i primici</t>
  </si>
  <si>
    <t>202 PLAN RASHODA</t>
  </si>
  <si>
    <t>238 ZNANOST I TEHNOLOŠKI RAZVOJ</t>
  </si>
  <si>
    <t>23801 ULAGANJE U ZNANSTVENO ISTRAŽIVAČKU DJELATNOST</t>
  </si>
  <si>
    <t>A622003 PROGRAMI I PROJEKTI ZNANSTVENOISTRAŽIVAČKE DJELATNOSTI</t>
  </si>
  <si>
    <t>4241 Knjige</t>
  </si>
  <si>
    <t>Ostali prihodi za posebne namjene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</si>
  <si>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</si>
  <si>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</si>
  <si>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</si>
  <si>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</si>
  <si>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3111 PLAĆE ZA REDOVAN RAD - BRUTO</t>
  </si>
  <si>
    <t>Vlastiti prihodi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</si>
  <si>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</si>
  <si>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</si>
  <si>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</si>
  <si>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</si>
  <si>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3111 PLAĆE ZA REDOVAN RAD - BRUTO</t>
  </si>
  <si>
    <t>Ostale pomoći i darovnice (52)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</si>
  <si>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</si>
  <si>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</si>
  <si>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</si>
  <si>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</si>
  <si>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3132 DOPRINOSI ZA OBVEZNO ZDRAVSTVENO OSIGURANJE</t>
  </si>
  <si>
    <t>Vlastiti prihodi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</si>
  <si>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</si>
  <si>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</si>
  <si>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</si>
  <si>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</si>
  <si>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3133 DOPRINOSI ZA OBVEZNO OSIGURANJE U SLUČAJU NEZAPOSLENOSTI</t>
  </si>
  <si>
    <t>Vlastiti prihodi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</si>
  <si>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</si>
  <si>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</si>
  <si>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</si>
  <si>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</si>
  <si>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3237 Intelektualne i osobne usluge</t>
  </si>
  <si>
    <t>Vlastiti prihodi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</si>
  <si>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</si>
  <si>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</si>
  <si>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</si>
  <si>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</si>
  <si>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3237 Intelektualne i osobne usluge</t>
  </si>
  <si>
    <t>Ostale pomoći i darovnice (52)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</si>
  <si>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</si>
  <si>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</si>
  <si>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</si>
  <si>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</si>
  <si>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3239 Ostale usluge</t>
  </si>
  <si>
    <t>Ostale pomoći i darovnice (52)</t>
  </si>
  <si>
    <t>202 PLAN RASHODA</t>
  </si>
  <si>
    <t>238 ZNANOST I TEHNOLOŠKI RAZVOJ</t>
  </si>
  <si>
    <t>23801 ULAGANJE U ZNANSTVENO ISTRAŽIVAČKU DJELATNOST</t>
  </si>
  <si>
    <t>A622004 IZDAVANJE DOMAĆIH ZNANSTVENIH ČASOPISA</t>
  </si>
  <si>
    <t>3239 Ostale usluge</t>
  </si>
  <si>
    <t>Vlastiti prihodi</t>
  </si>
  <si>
    <t>202 PLAN RASHODA</t>
  </si>
  <si>
    <t>238 ZNANOST I TEHNOLOŠKI RAZVOJ</t>
  </si>
  <si>
    <t>23801 ULAGANJE U ZNANSTVENO ISTRAŽIVAČKU DJELATNOST</t>
  </si>
  <si>
    <t>A622005 Organiziranje i održavanje znanstvenih skupova</t>
  </si>
  <si>
    <t>3235 Zakupnine i najamnine</t>
  </si>
  <si>
    <t>Vlastiti prihodi</t>
  </si>
  <si>
    <t>202 PLAN RASHODA</t>
  </si>
  <si>
    <t>238 ZNANOST I TEHNOLOŠKI RAZVOJ</t>
  </si>
  <si>
    <t>23801 ULAGANJE U ZNANSTVENO ISTRAŽIVAČKU DJELATNOST</t>
  </si>
  <si>
    <t>A622005 Organiziranje i održavanje znanstvenih skupova</t>
  </si>
  <si>
    <t>3237 Intelektualne i osobne usluge</t>
  </si>
  <si>
    <t>Vlastiti prihodi</t>
  </si>
  <si>
    <t>202 PLAN RASHODA</t>
  </si>
  <si>
    <t>238 ZNANOST I TEHNOLOŠKI RAZVOJ</t>
  </si>
  <si>
    <t>23801 ULAGANJE U ZNANSTVENO ISTRAŽIVAČKU DJELATNOST</t>
  </si>
  <si>
    <t>A622005 Organiziranje i održavanje znanstvenih skupova</t>
  </si>
  <si>
    <t>3241 Naknade troškova osobama izvan radnog odnosa</t>
  </si>
  <si>
    <t>Vlastiti prihodi</t>
  </si>
  <si>
    <t>202 PLAN RASHODA</t>
  </si>
  <si>
    <t>238 ZNANOST I TEHNOLOŠKI RAZVOJ</t>
  </si>
  <si>
    <t>23801 ULAGANJE U ZNANSTVENO ISTRAŽIVAČKU DJELATNOST</t>
  </si>
  <si>
    <t>A622005 Organiziranje i održavanje znanstvenih skupova</t>
  </si>
  <si>
    <t>3293 Reprezentacija</t>
  </si>
  <si>
    <t>Vlastiti prihodi</t>
  </si>
  <si>
    <t>202 PLAN RASHODA</t>
  </si>
  <si>
    <t>238 ZNANOST I TEHNOLOŠKI RAZVOJ</t>
  </si>
  <si>
    <t>23801 ULAGANJE U ZNANSTVENO ISTRAŽIVAČKU DJELATNOST</t>
  </si>
  <si>
    <t>A622005 Organiziranje i održavanje znanstvenih skupova</t>
  </si>
  <si>
    <t>3432 Negativne tečajne razlike i razlike zbog primjene valutne klauzule</t>
  </si>
  <si>
    <t>Vlastiti prihodi</t>
  </si>
  <si>
    <t>202 PLAN RASHODA</t>
  </si>
  <si>
    <t>238 ZNANOST I TEHNOLOŠKI RAZVOJ</t>
  </si>
  <si>
    <t>23801 ULAGANJE U ZNANSTVENO ISTRAŽIVAČKU DJELATNOST</t>
  </si>
  <si>
    <t>A622005 Organiziranje i održavanje znanstvenih skupova</t>
  </si>
  <si>
    <t>3811 Tekuće donacije u novcu</t>
  </si>
  <si>
    <t>Vlastiti prihodi</t>
  </si>
  <si>
    <t>202 PLAN RASHODA</t>
  </si>
  <si>
    <t>238 ZNANOST I TEHNOLOŠKI RAZVOJ</t>
  </si>
  <si>
    <t>23801 ULAGANJE U ZNANSTVENO ISTRAŽIVAČKU DJELATNOST</t>
  </si>
  <si>
    <t>A622006 IZDAVANJE ZNANSTVENIH UDŽBENIKA</t>
  </si>
  <si>
    <t>3111 PLAĆE ZA REDOVAN RAD - BRUTO</t>
  </si>
  <si>
    <t>Ostale pomoći i darovnice (52)</t>
  </si>
  <si>
    <t>202 PLAN RASHODA</t>
  </si>
  <si>
    <t>238 ZNANOST I TEHNOLOŠKI RAZVOJ</t>
  </si>
  <si>
    <t>23801 ULAGANJE U ZNANSTVENO ISTRAŽIVAČKU DJELATNOST</t>
  </si>
  <si>
    <t>A622006 IZDAVANJE ZNANSTVENIH UDŽBENIKA</t>
  </si>
  <si>
    <t>3132 DOPRINOSI ZA OBVEZNO ZDRAVSTVENO OSIGURANJE</t>
  </si>
  <si>
    <t>Ostale pomoći i darovnice (52)</t>
  </si>
  <si>
    <t>202 PLAN RASHODA</t>
  </si>
  <si>
    <t>238 ZNANOST I TEHNOLOŠKI RAZVOJ</t>
  </si>
  <si>
    <t>23801 ULAGANJE U ZNANSTVENO ISTRAŽIVAČKU DJELATNOST</t>
  </si>
  <si>
    <t>A622006 IZDAVANJE ZNANSTVENIH UDŽBENIKA</t>
  </si>
  <si>
    <t>3237 Intelektualne i osobne usluge</t>
  </si>
  <si>
    <t>Ostale pomoći i darovnice (52)</t>
  </si>
  <si>
    <t>202 PLAN RASHODA</t>
  </si>
  <si>
    <t>238 ZNANOST I TEHNOLOŠKI RAZVOJ</t>
  </si>
  <si>
    <t>23801 ULAGANJE U ZNANSTVENO ISTRAŽIVAČKU DJELATNOST</t>
  </si>
  <si>
    <t>A622006 IZDAVANJE ZNANSTVENIH UDŽBENIKA</t>
  </si>
  <si>
    <t>3239 Ostale usluge</t>
  </si>
  <si>
    <t>Ostale pomoći i darovnice (52)</t>
  </si>
  <si>
    <t>Row Labels</t>
  </si>
  <si>
    <t>Grand Total</t>
  </si>
  <si>
    <t>Sum of Realizirani iznos2</t>
  </si>
  <si>
    <t>FINANCIJSKI PLAN 2017.</t>
  </si>
  <si>
    <t>REALIZACIJA 2017.</t>
  </si>
  <si>
    <t>Sum of Planirani iznos2</t>
  </si>
  <si>
    <t>Opći prihodi i primici (11)</t>
  </si>
  <si>
    <t>Ostali prihodi za posebne namjene (43)</t>
  </si>
  <si>
    <t>Vlastiti prihodi (31)</t>
  </si>
  <si>
    <t>Službena putovanja</t>
  </si>
  <si>
    <t>Naknade za prijevoz, za rad na terenu i odvojeni život</t>
  </si>
  <si>
    <t>Stručno usavršavanje zaposlenika</t>
  </si>
  <si>
    <t>Uredski materijal i ostali materijalni rashodi</t>
  </si>
  <si>
    <t>Materijal i sirovine</t>
  </si>
  <si>
    <t>Energija</t>
  </si>
  <si>
    <t>Materijal i dijelovi za tekuće i investicijsko održavanje</t>
  </si>
  <si>
    <t xml:space="preserve"> 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</si>
  <si>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</si>
  <si>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</si>
  <si>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</si>
  <si>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</si>
  <si>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</si>
  <si>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</si>
  <si>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</si>
  <si>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</si>
  <si>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</si>
  <si>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</si>
  <si>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Članarine</t>
  </si>
  <si>
    <t>Pristojbe i naknade</t>
  </si>
  <si>
    <t>Ostali nespomenuti rashodi poslovanja</t>
  </si>
  <si>
    <t>Bankarske usluge i usluge platnog prometa</t>
  </si>
  <si>
    <t>Uredska oprema i namještaj</t>
  </si>
  <si>
    <t>Uređaji, strojevi i oprema za ostale namjene</t>
  </si>
  <si>
    <t>UKUPNO</t>
  </si>
  <si>
    <t>Plaće za redovan rad</t>
  </si>
  <si>
    <t>Ostali rashodi za zaposlene</t>
  </si>
  <si>
    <t xml:space="preserve"> Stručno usavršavanje zaposlenika</t>
  </si>
  <si>
    <t xml:space="preserve"> Intelektualne i osobne usluge</t>
  </si>
  <si>
    <t xml:space="preserve"> Naknade troškova osobama izvan radnog odnosa</t>
  </si>
  <si>
    <t>Reprezentacija</t>
  </si>
  <si>
    <t>Negativne tečajne razlike i razlike zbog primjene valutne klauzule</t>
  </si>
  <si>
    <t>Ostali nespomenuti financijski rashodi</t>
  </si>
  <si>
    <t>Prijenosi između pror. korisnika istog proračuna</t>
  </si>
  <si>
    <t xml:space="preserve"> Tekuće donacije u novcu</t>
  </si>
  <si>
    <t xml:space="preserve"> Uredska oprema i namještaj</t>
  </si>
  <si>
    <t>Komunikacijska oprema</t>
  </si>
  <si>
    <t xml:space="preserve"> Oprema za održavanje i zaštitu</t>
  </si>
  <si>
    <t>Knjige</t>
  </si>
  <si>
    <t>Ostala nematerijalna proizvedena imovina</t>
  </si>
  <si>
    <t xml:space="preserve"> Uredski materijal i ostali materijalni rashodi</t>
  </si>
  <si>
    <t>Službena, radna i zaštitna odjeća i obuća</t>
  </si>
  <si>
    <t>Naknade građanima i kućanstvima u naravi</t>
  </si>
  <si>
    <t>Tekuće donacije u novcu</t>
  </si>
  <si>
    <t>Licence</t>
  </si>
  <si>
    <t>Oprema za održavanje i zaštitu</t>
  </si>
  <si>
    <t>Medicinska i laboratorijska oprema</t>
  </si>
  <si>
    <t>Instrumenti, uređaji i strojevi</t>
  </si>
  <si>
    <t xml:space="preserve"> Službena putovanja</t>
  </si>
  <si>
    <t xml:space="preserve"> Naknade za prijevoz, za rad na terenu i odvojeni život</t>
  </si>
  <si>
    <t xml:space="preserve"> Licence</t>
  </si>
  <si>
    <t>RASHODI POSLOVANJA</t>
  </si>
  <si>
    <t>Rashodi za zaposlene</t>
  </si>
  <si>
    <t>Plaće</t>
  </si>
  <si>
    <t>Doprinosi na plaće</t>
  </si>
  <si>
    <t>Materijalni rashodi</t>
  </si>
  <si>
    <t>Naknade troškova zaposlenima</t>
  </si>
  <si>
    <t>Konto</t>
  </si>
  <si>
    <t>PRIHODI/IZVOR FINANCIRANJA</t>
  </si>
  <si>
    <t>Prihodi za financiranje rashoda poslovanja</t>
  </si>
  <si>
    <t>Ostali nespomenuti prihodi</t>
  </si>
  <si>
    <t>Ostale kazne</t>
  </si>
  <si>
    <t>Ostali prihodi</t>
  </si>
  <si>
    <t>Tekuće pomoći od institucija i tijela  EU</t>
  </si>
  <si>
    <t>Tekuće pomoći od međunarodnih organizacija</t>
  </si>
  <si>
    <t>Kapitalne pomoći od međunarodnih organizacija</t>
  </si>
  <si>
    <t>Kapitalne pomoći od institucija i tijela  EU</t>
  </si>
  <si>
    <t>Tekuće pomoći od izvanproračunskih korisnika</t>
  </si>
  <si>
    <t>Tekući prijenosi između proračunskih korisnika istog proračuna</t>
  </si>
  <si>
    <t>Stambeni objekti</t>
  </si>
  <si>
    <t>Kamate na oročena sredstva i depozite po viđenju</t>
  </si>
  <si>
    <t>Prihodi od zateznih kamata</t>
  </si>
  <si>
    <t>Prihodi od pozitivnih tečajnih razlika i razlika zbog primjene valutne klauzule</t>
  </si>
  <si>
    <t>Prihodi od pruženih usluga</t>
  </si>
  <si>
    <t>Tekuće donacije</t>
  </si>
  <si>
    <t xml:space="preserve"> Kapitalne donacije</t>
  </si>
  <si>
    <t>UKUPNO:</t>
  </si>
  <si>
    <t>Rashodi za materijal i energiju</t>
  </si>
  <si>
    <t>Rashodi za usluge</t>
  </si>
  <si>
    <t>Financijski rashodi</t>
  </si>
  <si>
    <t>Ostali financijski rashodi</t>
  </si>
  <si>
    <t>Rashodi za nabavu nefinancijske imovine</t>
  </si>
  <si>
    <t>Rashodi za nabavu proizvedene dugotrajne imovine</t>
  </si>
  <si>
    <t>Postrojenja i oprema</t>
  </si>
  <si>
    <t>Nematerijalna proizvedena imovina</t>
  </si>
  <si>
    <t>Knjige, umjetnička djela i ostale izložbene vrijednosti</t>
  </si>
  <si>
    <t>Naknade troškova osobama izvan radnog odnosa</t>
  </si>
  <si>
    <t>Pomoći dane u inozemstvo i unutar opće proračuna</t>
  </si>
  <si>
    <t>Ostali rashodi</t>
  </si>
  <si>
    <t>Naknade građanima i kućanstvima na temelju osiguranja i druge naknade</t>
  </si>
  <si>
    <t>Ostale naknade građainma i kućanstvima iz proračuna</t>
  </si>
  <si>
    <t>Rashodi za nabavu neproizvedene dugotrajne imovine</t>
  </si>
  <si>
    <t>Doprinosi za obvezno zdravstveno osiguranje</t>
  </si>
  <si>
    <t>Doprinosi za obvezno osiguranje u slučaju nezaposlenosti</t>
  </si>
  <si>
    <t>Rashodi poslovanja</t>
  </si>
  <si>
    <t>Prijevozna sredstva u pomorskom i riječnom prometu</t>
  </si>
  <si>
    <t>-</t>
  </si>
  <si>
    <t>PRIHODI UKUPNO</t>
  </si>
  <si>
    <t>PRIHODI POSLOVANJA</t>
  </si>
  <si>
    <t>RASHODI UKUPNO</t>
  </si>
  <si>
    <t>RASHODI  POSLOVANJA</t>
  </si>
  <si>
    <t>RASHODI ZA NEFINANCIJSKU IMOVINU</t>
  </si>
  <si>
    <t>RAZLIKA - VIŠAK / MANJAK</t>
  </si>
  <si>
    <t>Prihodi poslovanja</t>
  </si>
  <si>
    <t>I. OPĆI DIO</t>
  </si>
  <si>
    <t>Naziv prihoda</t>
  </si>
  <si>
    <t>Tekući prijenosi između proračunskih korisnika istog proračuna temeljem prijenosa EU sredstava</t>
  </si>
  <si>
    <t>Kapitalne donacije</t>
  </si>
  <si>
    <t>Pomoći iz inozemstva i od subjekata unutar općeg proračuna</t>
  </si>
  <si>
    <t>Pomoći od međunarodnih organizacija, te institucija i tijela EU</t>
  </si>
  <si>
    <t>Pomoći od izvanproračunskih korisnika</t>
  </si>
  <si>
    <t>Prijenosi između proračunskih korisnika istog proračuna</t>
  </si>
  <si>
    <t>Prihodi od financijske imovine</t>
  </si>
  <si>
    <t>Prihodi po posebnim propisima</t>
  </si>
  <si>
    <t>Prihodi od prodaje proizvoda i robe, te pruženih usluga</t>
  </si>
  <si>
    <t>Donacije od fizičkih i pravnih osoba izvan općeg proračuna</t>
  </si>
  <si>
    <t>Prihodi iz nadležnog proračuna za financiranje redovne djelatnosti proračunskih korisnika</t>
  </si>
  <si>
    <t>Kazne i upravne mjere</t>
  </si>
  <si>
    <t>Prihodi od prodaje nefinancijske imovine</t>
  </si>
  <si>
    <t>Prihodi od prodaje dugotrajne proizvedne imovine</t>
  </si>
  <si>
    <t>Prihodi od prodaje građevinskih objekata</t>
  </si>
  <si>
    <t>Stambeni objekti za zaposlene</t>
  </si>
  <si>
    <t>Prihodi od imovine</t>
  </si>
  <si>
    <t>Prihodi od upravnih i administrativnih pristojbi, pristojbi po posebnim propisima i naknada</t>
  </si>
  <si>
    <t>Prihod od prodaje proizvoda i robe, te pruženih usluga i prihodi od donacija</t>
  </si>
  <si>
    <t>Prihodi od nadležnog proračuna i HZZO-a temeljem ugovornih obveza</t>
  </si>
  <si>
    <t>Kazne, upravne mjere i ostali prihodi</t>
  </si>
  <si>
    <t>Naknade građanima i kućanstvima u novcu</t>
  </si>
  <si>
    <t>Naziv rashoda</t>
  </si>
  <si>
    <t>Plaće (Bruto)</t>
  </si>
  <si>
    <t>Pomoći dane u inozemstvo i unutar općeg proračuna</t>
  </si>
  <si>
    <t>Rashodi za nabavu neproizvedene nefinancijske imovine</t>
  </si>
  <si>
    <t>Nematerijalna imovina</t>
  </si>
  <si>
    <t>Prijevozna sredstva</t>
  </si>
  <si>
    <t>Nematerijalna proizvedna imovina</t>
  </si>
  <si>
    <t xml:space="preserve">Plaće za redovan rad  </t>
  </si>
  <si>
    <t>RASHODI/IZVOR FINANCIRANJA</t>
  </si>
  <si>
    <t>Pomoći EU  (51)</t>
  </si>
  <si>
    <t>PRIHODI OD PRODAJE NEFINANCIJSKE IMOVINE</t>
  </si>
  <si>
    <t>II. POSEBNI DIO</t>
  </si>
  <si>
    <t>Prihodi od prodanih proizvoda</t>
  </si>
  <si>
    <t>Tekuće donacije u naravi</t>
  </si>
  <si>
    <t>Indeks          (4/2)</t>
  </si>
  <si>
    <t>Indeks          (4/3)</t>
  </si>
  <si>
    <t>Indeks                (5/3)</t>
  </si>
  <si>
    <t>Indeks (5/4)</t>
  </si>
  <si>
    <t>Ostale plaće u naravi</t>
  </si>
  <si>
    <t>Zatezne kamate</t>
  </si>
  <si>
    <t>Kazne, penali i naknade štete</t>
  </si>
  <si>
    <t>Naknade štete pravnim i fizičkim licima</t>
  </si>
  <si>
    <t>Ulaganje u računalne programe</t>
  </si>
  <si>
    <t>Ostala nematerijalna imovina</t>
  </si>
  <si>
    <t>Materijal za tekuće i investicijsko održavanje</t>
  </si>
  <si>
    <t>Kapitalne pomoći od institucija i tijela   EU</t>
  </si>
  <si>
    <t>Ostale kazne (zakasnine biblioteka)</t>
  </si>
  <si>
    <t>Prihodi od prodanih proizvoda (knjige)</t>
  </si>
  <si>
    <t>Tekući prijenosi između proračunskih korisnika istog proračuna (Sveučilište i MZO)</t>
  </si>
  <si>
    <t>Troškovi sudskih postupaka</t>
  </si>
  <si>
    <t>Dodatna ulaganja na postrojenjima i opremi</t>
  </si>
  <si>
    <t>Pomoći ESF (561)</t>
  </si>
  <si>
    <t>Pomoći EU  (561)</t>
  </si>
  <si>
    <t>Tekuće pomoći od institucija i tijela  ESF</t>
  </si>
  <si>
    <t>Kapitalne pomoći od institucija i tijela   ESF</t>
  </si>
  <si>
    <t>Nacionalno sufinanciranje (12)</t>
  </si>
  <si>
    <t>Stipendije i školarine</t>
  </si>
  <si>
    <t>Ulaganje u tuđu imovinu</t>
  </si>
  <si>
    <t>Umjetnička, literarna i znanstvena djela</t>
  </si>
  <si>
    <t>Rashodi za dodatna ulaganja na nefinancijskoj imovini</t>
  </si>
  <si>
    <t>Ulaganja u tuđu imovinu</t>
  </si>
  <si>
    <t>Indeks                (5/4)</t>
  </si>
  <si>
    <t>Indeks (5/3)</t>
  </si>
  <si>
    <t>PRIHODI/RASHODI</t>
  </si>
  <si>
    <t>Prihodi od prodaje umjetničkih djela</t>
  </si>
  <si>
    <t>Umjetnička i znanstvena djela</t>
  </si>
  <si>
    <t xml:space="preserve">Prihodi od prodaje </t>
  </si>
  <si>
    <t>DONOS</t>
  </si>
  <si>
    <t>ODNOS</t>
  </si>
  <si>
    <t>PRIMICI OD FINANCIJSKE IMOVINE I ZADUŽIVANJA</t>
  </si>
  <si>
    <t>NETO FINANCIRANJE</t>
  </si>
  <si>
    <t>Tekuće pomoći od institucija i tijela EU</t>
  </si>
  <si>
    <t>Kapitalne pomoći od institucija i tijela EU</t>
  </si>
  <si>
    <t>Prihodi od prodaje komunikacijske opreme</t>
  </si>
  <si>
    <t>Prihodi od prodaje postrojenja i opreme</t>
  </si>
  <si>
    <t>IZDACI ZA FINANCIJSKU IMOVINU I DEPOZITE</t>
  </si>
  <si>
    <t xml:space="preserve">Subvencije trgovačkim društvima </t>
  </si>
  <si>
    <t>Tekuće pomoći inozemnim vladama</t>
  </si>
  <si>
    <t>Tekuće donacije EU sredstava</t>
  </si>
  <si>
    <t>Prijenosi temeljem EU sredstava</t>
  </si>
  <si>
    <t>Ostale naknade troškova zaposlenima</t>
  </si>
  <si>
    <t>Naknade građanima</t>
  </si>
  <si>
    <t>Korištenje privatnog automobila u službene svrhe</t>
  </si>
  <si>
    <t xml:space="preserve">Prihodi iz nadležnog proračuna za kapitalna </t>
  </si>
  <si>
    <t>Prihodi za financiranje kapitalnih ulaganja</t>
  </si>
  <si>
    <t>Tekući prijenosi EU sredstava</t>
  </si>
  <si>
    <t>Kapitalni prijenosi EU sredstava</t>
  </si>
  <si>
    <t>Prijensi EU sredstava</t>
  </si>
  <si>
    <t>Ostala prava</t>
  </si>
  <si>
    <t>Subvencije</t>
  </si>
  <si>
    <t>Pomoći inozemnim vladama</t>
  </si>
  <si>
    <t>Subvencije trgovačkim društvima</t>
  </si>
  <si>
    <t>Nematerijalna  imovina</t>
  </si>
  <si>
    <t>Ostale naknade građnima i kućanstvima iz proračuna</t>
  </si>
  <si>
    <t>Subvencije trgovačkim društvima, zadrugama i sl.</t>
  </si>
  <si>
    <t>Sveučilište u Zagrebu</t>
  </si>
  <si>
    <t>Geodetski fakultet</t>
  </si>
  <si>
    <t xml:space="preserve"> IZVRŠENJE FINANCIJSKOG PLANA ZA 2021.</t>
  </si>
  <si>
    <t>Kapitalni prijenosi između proračunskih korisnika istog proračuna</t>
  </si>
  <si>
    <t>Sitni inventar i auto gume</t>
  </si>
  <si>
    <t>Prijevozna sredstva u cestovnom prijevozu</t>
  </si>
  <si>
    <t>Europski fond za regionalni razvoj EFRR (563)</t>
  </si>
  <si>
    <t>Sitni inventar</t>
  </si>
  <si>
    <t>Službena , radna i zaštitna odjeća i obuća</t>
  </si>
  <si>
    <t>Oprema</t>
  </si>
  <si>
    <t>OIB: 43924593297</t>
  </si>
  <si>
    <t>Usluge banaka</t>
  </si>
  <si>
    <t>Tekuće pomoći institucijama i tijelima EU</t>
  </si>
  <si>
    <t>Naknada za korištenje službenog automobila</t>
  </si>
  <si>
    <t>Laboratorijske usluge</t>
  </si>
  <si>
    <t>računalne usluge</t>
  </si>
  <si>
    <t>Ostali materijal za potrebe redovnog poslovanja</t>
  </si>
  <si>
    <t>Primici od financijske imovine i zaduživanja</t>
  </si>
  <si>
    <t>Primljeni krediti i zajmovi od kreditnih institucija</t>
  </si>
  <si>
    <t>Primljeni kreditiod tuzemnih kred.inst.-kratkoročni</t>
  </si>
  <si>
    <t>Naknade šteta pravnim i fizičkim osobama</t>
  </si>
  <si>
    <t>Ostali nespomenuti rashoda poslovanja</t>
  </si>
  <si>
    <t>Ostali materijal i dijelovi za tekuće i investicijsko održavanje</t>
  </si>
  <si>
    <t>Ostali nespomenti rashodi poslovanja</t>
  </si>
  <si>
    <t>Postrojenje i oprema</t>
  </si>
  <si>
    <t>ostali materijal i sirovine</t>
  </si>
  <si>
    <t>POLUGODIŠNJI IZVJEŠTAJ O IZVRŠENJU FINANCIJSKOG PLANA ZA 2023.g.</t>
  </si>
  <si>
    <t xml:space="preserve">A. RAČUN PRIHODA I RASHODA </t>
  </si>
  <si>
    <t>RASHODI PREMA FUNKCIJSKOJ KLASIFIKACIJI</t>
  </si>
  <si>
    <t>BROJČANA OZNAKA I NAZIV</t>
  </si>
  <si>
    <t>Izvršenje prethodne godine</t>
  </si>
  <si>
    <t>Plan tekuće godine</t>
  </si>
  <si>
    <t xml:space="preserve">Izvršenje tekuće godine </t>
  </si>
  <si>
    <t>Indeks</t>
  </si>
  <si>
    <t>5=4/2*100</t>
  </si>
  <si>
    <t>6=4/3*100</t>
  </si>
  <si>
    <t xml:space="preserve">UKUPNO RASHODI </t>
  </si>
  <si>
    <t>09 Obrazovanje</t>
  </si>
  <si>
    <t xml:space="preserve">091 Predškolsko i osnovno obrazovanje </t>
  </si>
  <si>
    <t>096 Dodatne usluge u obrazovanju</t>
  </si>
  <si>
    <t>r</t>
  </si>
  <si>
    <t>Razred</t>
  </si>
  <si>
    <t>Skupina</t>
  </si>
  <si>
    <t>Izvor</t>
  </si>
  <si>
    <t xml:space="preserve">Naziv </t>
  </si>
  <si>
    <t>Primici od zaduživanja</t>
  </si>
  <si>
    <t>842</t>
  </si>
  <si>
    <t>Primljeni krediti i zajmovi od kreditnih i ostalih financijskih institucija u javnom sektoru</t>
  </si>
  <si>
    <t>Primljeni krediti od kreditnih institucija u javnom sektoru</t>
  </si>
  <si>
    <t>Namjenski primici od zaduživanja</t>
  </si>
  <si>
    <t>Izdaci za financijsku imovinu i otplate zajmova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</si>
  <si>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</si>
  <si>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</si>
  <si>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</si>
  <si>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</si>
  <si>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</si>
  <si>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Izvršenje 2022.</t>
  </si>
  <si>
    <t>Plan 2023.</t>
  </si>
  <si>
    <t>Izvršenje 2023.</t>
  </si>
  <si>
    <t>Prihodi od nefinancijske imovine</t>
  </si>
  <si>
    <t>Prihodi od zakupa i iznajmljivanja imovine</t>
  </si>
  <si>
    <t>Prihodi od zkupa i iznajmnj.prostora</t>
  </si>
  <si>
    <t>Računala i računalna oprema</t>
  </si>
  <si>
    <t>Ostali nespomenuti prihodi (školarine ,upisnine)</t>
  </si>
  <si>
    <t>Pomoći EU (563)</t>
  </si>
  <si>
    <t>Pomoći EU (573)</t>
  </si>
  <si>
    <t>Pomoći EU (576)</t>
  </si>
  <si>
    <t>Kamate za primljene kredite i zajm.izvan jav.sektora</t>
  </si>
  <si>
    <t>Kamate za primljene kredite i zajmove</t>
  </si>
  <si>
    <t>Dodatna ulaganja na građevinskim objektima</t>
  </si>
  <si>
    <t>Laboratorijska oprema</t>
  </si>
  <si>
    <t>Literarna, umjetnička i znanstvena djela</t>
  </si>
  <si>
    <t>Kamate za primljene kredite i zajmove izvan javnog sektora</t>
  </si>
  <si>
    <t>Dodatna ulaganja na građ.objektima</t>
  </si>
  <si>
    <t>Materijal i dijl.za tek.održ.opreme</t>
  </si>
  <si>
    <t>Donacije (61)</t>
  </si>
  <si>
    <t>Instrumenti Europskog gosp.prostora i ost.inst.(573)</t>
  </si>
  <si>
    <t>Subvencije trg.druš.,zadrugama,poljop.i obrtnicima iz EU sredstava</t>
  </si>
  <si>
    <t>Fond solidarnosti EU (576)</t>
  </si>
  <si>
    <t>Članarine i norme</t>
  </si>
  <si>
    <t>Izdaci za otplatu glavnice kredita i zajmova</t>
  </si>
  <si>
    <t>Otplata glavnice primljenih kredita i zaj.izvan jav.sektora</t>
  </si>
  <si>
    <t>Prijevozna sredstva u cestovnom prometu</t>
  </si>
  <si>
    <t>Oprema za ostale namjene</t>
  </si>
  <si>
    <t>Građevinski objekti</t>
  </si>
  <si>
    <t>Poslovni objekti</t>
  </si>
  <si>
    <t>GRASP</t>
  </si>
  <si>
    <t>CAREVIĆ</t>
  </si>
  <si>
    <t>IZVOR 581</t>
  </si>
  <si>
    <r>
      <t xml:space="preserve">Izvršenje Financijskog plana za razdoblje 1. siječnja - 30 lipnja 2023. godine </t>
    </r>
    <r>
      <rPr>
        <b/>
        <u/>
        <sz val="12"/>
        <color rgb="FF000000"/>
        <rFont val="Calibri"/>
        <family val="2"/>
        <charset val="238"/>
        <scheme val="minor"/>
      </rPr>
      <t>prema gotovinskom načelu</t>
    </r>
    <r>
      <rPr>
        <sz val="12"/>
        <color indexed="8"/>
        <rFont val="Calibri"/>
        <family val="2"/>
        <charset val="238"/>
        <scheme val="minor"/>
      </rPr>
      <t xml:space="preserve"> </t>
    </r>
  </si>
  <si>
    <t>MEHANIZAM ZA OPRAVAK I OTPORNOST (581)</t>
  </si>
  <si>
    <t>Primljeni krediti i zajmovi od kreditnih i ostalih financijskih institucijaizvan javnog sektora</t>
  </si>
  <si>
    <t>Otplata glavnice primljenih kredita od kreditnih institucija izvan javnog sektora</t>
  </si>
  <si>
    <t>SVEUKUPNO 3+4+5</t>
  </si>
  <si>
    <t>Prihodi poslovanja i prihodi od prodaje nefinancije imovine</t>
  </si>
  <si>
    <t>Rashodi poslovanja i rashodi za nabavu nefinancijske imovine</t>
  </si>
  <si>
    <t xml:space="preserve">Prihodi poslovanja i prihodi od prodaje nefinancijske imovine prema izvorima financiranja </t>
  </si>
  <si>
    <t xml:space="preserve">Rashodi poslovanja i rashodi za nabavu nefinancijske imovineprema izvorima financiranja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</si>
</sst>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color indexed="8"/>
      <name val="MS Sans Serif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Arial"/>
      <family val="2"/>
    </font>
    <font>
      <sz val="10"/>
      <color rgb="FF000000"/>
      <name val="Open Sans"/>
      <family val="2"/>
    </font>
    <font>
      <b/>
      <u/>
      <sz val="12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b/>
      <sz val="11"/>
      <color rgb="FF002060"/>
      <name val="Calibri"/>
      <family val="2"/>
    </font>
    <font>
      <b/>
      <sz val="11"/>
      <color rgb="FF002060"/>
      <name val="Calibri"/>
      <family val="2"/>
      <scheme val="minor"/>
    </font>
    <font>
      <b/>
      <i/>
      <sz val="8"/>
      <color rgb="FF002060"/>
      <name val="Calibri"/>
      <family val="2"/>
    </font>
    <font>
      <b/>
      <i/>
      <sz val="8"/>
      <color rgb="FF002060"/>
      <name val="Calibri"/>
      <family val="2"/>
      <scheme val="minor"/>
    </font>
    <font>
      <b/>
      <i/>
      <sz val="11"/>
      <color rgb="FF002060"/>
      <name val="Calibri"/>
      <family val="2"/>
    </font>
    <font>
      <b/>
      <i/>
      <sz val="11"/>
      <color rgb="FF002060"/>
      <name val="Calibri"/>
      <family val="2"/>
      <scheme val="minor"/>
    </font>
    <font>
      <sz val="11"/>
      <color rgb="FF002060"/>
      <name val="Arial"/>
      <family val="2"/>
      <charset val="238"/>
    </font>
    <font>
      <b/>
      <sz val="11"/>
      <color rgb="FF002060"/>
      <name val="Calibri"/>
      <family val="2"/>
      <charset val="238"/>
    </font>
    <font>
      <b/>
      <i/>
      <sz val="9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1" fillId="0" borderId="0"/>
    <xf numFmtId="0" fontId="12" fillId="0" borderId="0"/>
    <xf numFmtId="0" fontId="15" fillId="0" borderId="0"/>
    <xf numFmtId="4" fontId="18" fillId="0" borderId="6" applyNumberFormat="0" applyProtection="0">
      <alignment horizontal="right" vertical="center"/>
    </xf>
    <xf numFmtId="0" fontId="19" fillId="0" borderId="0"/>
    <xf numFmtId="0" fontId="28" fillId="0" borderId="0"/>
    <xf numFmtId="0" fontId="28" fillId="0" borderId="0"/>
    <xf numFmtId="0" fontId="28" fillId="0" borderId="0"/>
    <xf numFmtId="0" fontId="15" fillId="0" borderId="0"/>
  </cellStyleXfs>
  <cellXfs count="213">
    <xf numFmtId="0" fontId="0" fillId="0" borderId="0" xfId="0"/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 pivotButton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3" xfId="0" applyBorder="1"/>
    <xf numFmtId="0" fontId="4" fillId="0" borderId="0" xfId="0" applyFont="1"/>
    <xf numFmtId="0" fontId="0" fillId="0" borderId="3" xfId="0" applyBorder="1" applyAlignment="1">
      <alignment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5" fillId="3" borderId="3" xfId="1" applyFont="1" applyFill="1" applyBorder="1" applyAlignment="1">
      <alignment horizontal="center" wrapText="1"/>
    </xf>
    <xf numFmtId="0" fontId="5" fillId="3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3" fontId="10" fillId="4" borderId="3" xfId="0" applyNumberFormat="1" applyFont="1" applyFill="1" applyBorder="1" applyAlignment="1">
      <alignment horizontal="right" vertical="center" wrapText="1"/>
    </xf>
    <xf numFmtId="3" fontId="10" fillId="4" borderId="3" xfId="0" applyNumberFormat="1" applyFont="1" applyFill="1" applyBorder="1" applyAlignment="1">
      <alignment horizontal="right" vertical="center"/>
    </xf>
    <xf numFmtId="0" fontId="4" fillId="0" borderId="3" xfId="0" quotePrefix="1" applyFont="1" applyBorder="1" applyAlignment="1">
      <alignment horizontal="left" vertical="center"/>
    </xf>
    <xf numFmtId="3" fontId="6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quotePrefix="1" applyFont="1" applyBorder="1" applyAlignment="1">
      <alignment horizontal="left" vertical="center" wrapText="1"/>
    </xf>
    <xf numFmtId="3" fontId="4" fillId="4" borderId="3" xfId="0" applyNumberFormat="1" applyFont="1" applyFill="1" applyBorder="1" applyAlignment="1">
      <alignment horizontal="right" vertical="center" wrapText="1"/>
    </xf>
    <xf numFmtId="0" fontId="2" fillId="0" borderId="0" xfId="2" applyFont="1"/>
    <xf numFmtId="0" fontId="13" fillId="0" borderId="0" xfId="0" applyFont="1"/>
    <xf numFmtId="0" fontId="13" fillId="0" borderId="0" xfId="0" applyFont="1" applyAlignment="1">
      <alignment vertical="center"/>
    </xf>
    <xf numFmtId="49" fontId="2" fillId="0" borderId="0" xfId="2" applyNumberFormat="1" applyFont="1"/>
    <xf numFmtId="0" fontId="13" fillId="0" borderId="0" xfId="2" applyFont="1"/>
    <xf numFmtId="0" fontId="14" fillId="0" borderId="0" xfId="0" applyFont="1" applyAlignment="1">
      <alignment vertic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right"/>
    </xf>
    <xf numFmtId="0" fontId="0" fillId="2" borderId="0" xfId="0" applyFill="1"/>
    <xf numFmtId="0" fontId="13" fillId="0" borderId="3" xfId="0" applyFont="1" applyBorder="1" applyAlignment="1">
      <alignment horizontal="left" vertical="center" wrapText="1"/>
    </xf>
    <xf numFmtId="3" fontId="6" fillId="4" borderId="3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left" vertical="center" wrapText="1"/>
    </xf>
    <xf numFmtId="3" fontId="10" fillId="5" borderId="3" xfId="0" applyNumberFormat="1" applyFont="1" applyFill="1" applyBorder="1" applyAlignment="1">
      <alignment horizontal="right" vertical="center" wrapText="1"/>
    </xf>
    <xf numFmtId="0" fontId="0" fillId="2" borderId="3" xfId="0" applyFill="1" applyBorder="1" applyAlignment="1">
      <alignment horizontal="right"/>
    </xf>
    <xf numFmtId="0" fontId="0" fillId="2" borderId="3" xfId="0" applyFill="1" applyBorder="1"/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wrapText="1"/>
    </xf>
    <xf numFmtId="4" fontId="0" fillId="2" borderId="3" xfId="0" applyNumberFormat="1" applyFill="1" applyBorder="1"/>
    <xf numFmtId="0" fontId="4" fillId="6" borderId="3" xfId="0" applyFont="1" applyFill="1" applyBorder="1" applyAlignment="1">
      <alignment horizontal="left" vertical="center" wrapText="1"/>
    </xf>
    <xf numFmtId="3" fontId="0" fillId="4" borderId="3" xfId="0" applyNumberFormat="1" applyFill="1" applyBorder="1"/>
    <xf numFmtId="3" fontId="0" fillId="2" borderId="3" xfId="0" applyNumberFormat="1" applyFill="1" applyBorder="1"/>
    <xf numFmtId="0" fontId="2" fillId="0" borderId="3" xfId="0" applyFont="1" applyBorder="1"/>
    <xf numFmtId="4" fontId="10" fillId="4" borderId="3" xfId="0" applyNumberFormat="1" applyFont="1" applyFill="1" applyBorder="1" applyAlignment="1">
      <alignment horizontal="right" vertical="center" wrapText="1"/>
    </xf>
    <xf numFmtId="0" fontId="5" fillId="3" borderId="0" xfId="0" quotePrefix="1" applyFont="1" applyFill="1" applyAlignment="1">
      <alignment horizontal="center" wrapText="1"/>
    </xf>
    <xf numFmtId="0" fontId="4" fillId="0" borderId="3" xfId="0" applyFont="1" applyBorder="1" applyAlignment="1">
      <alignment horizontal="right" vertical="center" wrapText="1"/>
    </xf>
    <xf numFmtId="2" fontId="10" fillId="4" borderId="3" xfId="0" applyNumberFormat="1" applyFont="1" applyFill="1" applyBorder="1" applyAlignment="1">
      <alignment horizontal="right" vertical="center" wrapText="1"/>
    </xf>
    <xf numFmtId="4" fontId="10" fillId="5" borderId="3" xfId="0" applyNumberFormat="1" applyFont="1" applyFill="1" applyBorder="1" applyAlignment="1">
      <alignment horizontal="right" vertical="center" wrapText="1"/>
    </xf>
    <xf numFmtId="4" fontId="10" fillId="6" borderId="3" xfId="0" applyNumberFormat="1" applyFont="1" applyFill="1" applyBorder="1" applyAlignment="1">
      <alignment horizontal="right" vertical="center" wrapText="1"/>
    </xf>
    <xf numFmtId="0" fontId="5" fillId="3" borderId="3" xfId="0" quotePrefix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3" fontId="0" fillId="0" borderId="0" xfId="0" applyNumberFormat="1"/>
    <xf numFmtId="4" fontId="6" fillId="4" borderId="3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0" fillId="2" borderId="3" xfId="0" applyFill="1" applyBorder="1" applyAlignment="1">
      <alignment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3" xfId="0" quotePrefix="1" applyFont="1" applyFill="1" applyBorder="1" applyAlignment="1">
      <alignment horizontal="center" wrapText="1"/>
    </xf>
    <xf numFmtId="0" fontId="16" fillId="0" borderId="0" xfId="0" applyFont="1" applyAlignment="1">
      <alignment vertical="center"/>
    </xf>
    <xf numFmtId="0" fontId="2" fillId="0" borderId="3" xfId="0" applyFont="1" applyBorder="1" applyAlignment="1">
      <alignment horizontal="left"/>
    </xf>
    <xf numFmtId="0" fontId="3" fillId="0" borderId="3" xfId="0" applyFont="1" applyBorder="1"/>
    <xf numFmtId="3" fontId="1" fillId="2" borderId="3" xfId="0" applyNumberFormat="1" applyFont="1" applyFill="1" applyBorder="1"/>
    <xf numFmtId="0" fontId="3" fillId="0" borderId="3" xfId="5" applyFont="1" applyBorder="1" applyAlignment="1">
      <alignment horizontal="left" vertical="center" wrapText="1"/>
    </xf>
    <xf numFmtId="0" fontId="3" fillId="0" borderId="0" xfId="0" applyFont="1"/>
    <xf numFmtId="0" fontId="21" fillId="0" borderId="3" xfId="0" applyFont="1" applyBorder="1" applyAlignment="1">
      <alignment horizontal="left" vertical="center" wrapText="1"/>
    </xf>
    <xf numFmtId="0" fontId="23" fillId="2" borderId="3" xfId="0" applyFont="1" applyFill="1" applyBorder="1" applyAlignment="1">
      <alignment horizontal="right"/>
    </xf>
    <xf numFmtId="0" fontId="23" fillId="2" borderId="3" xfId="0" applyFont="1" applyFill="1" applyBorder="1"/>
    <xf numFmtId="0" fontId="24" fillId="2" borderId="3" xfId="0" applyFont="1" applyFill="1" applyBorder="1"/>
    <xf numFmtId="0" fontId="24" fillId="2" borderId="3" xfId="0" applyFont="1" applyFill="1" applyBorder="1" applyAlignment="1">
      <alignment horizontal="right"/>
    </xf>
    <xf numFmtId="3" fontId="23" fillId="2" borderId="3" xfId="0" applyNumberFormat="1" applyFont="1" applyFill="1" applyBorder="1"/>
    <xf numFmtId="3" fontId="24" fillId="2" borderId="3" xfId="0" applyNumberFormat="1" applyFont="1" applyFill="1" applyBorder="1"/>
    <xf numFmtId="0" fontId="25" fillId="0" borderId="3" xfId="0" applyFont="1" applyBorder="1" applyAlignment="1">
      <alignment horizontal="left" vertical="center" wrapText="1"/>
    </xf>
    <xf numFmtId="0" fontId="27" fillId="0" borderId="3" xfId="0" applyFont="1" applyBorder="1"/>
    <xf numFmtId="0" fontId="29" fillId="2" borderId="0" xfId="6" applyFont="1" applyFill="1" applyAlignment="1">
      <alignment horizontal="center" vertical="center" wrapText="1"/>
    </xf>
    <xf numFmtId="0" fontId="30" fillId="2" borderId="0" xfId="6" applyFont="1" applyFill="1" applyAlignment="1">
      <alignment vertical="center" wrapText="1"/>
    </xf>
    <xf numFmtId="0" fontId="31" fillId="2" borderId="8" xfId="6" applyFont="1" applyFill="1" applyBorder="1" applyAlignment="1">
      <alignment horizontal="center" vertical="center" wrapText="1"/>
    </xf>
    <xf numFmtId="3" fontId="32" fillId="8" borderId="8" xfId="0" applyNumberFormat="1" applyFont="1" applyFill="1" applyBorder="1" applyAlignment="1">
      <alignment horizontal="center" vertical="center" wrapText="1"/>
    </xf>
    <xf numFmtId="0" fontId="33" fillId="2" borderId="8" xfId="6" applyFont="1" applyFill="1" applyBorder="1" applyAlignment="1">
      <alignment horizontal="center" vertical="center" wrapText="1"/>
    </xf>
    <xf numFmtId="3" fontId="34" fillId="8" borderId="8" xfId="0" applyNumberFormat="1" applyFont="1" applyFill="1" applyBorder="1" applyAlignment="1">
      <alignment horizontal="center" vertical="center" wrapText="1"/>
    </xf>
    <xf numFmtId="0" fontId="35" fillId="2" borderId="8" xfId="6" applyFont="1" applyFill="1" applyBorder="1" applyAlignment="1">
      <alignment horizontal="center" vertical="center" wrapText="1"/>
    </xf>
    <xf numFmtId="3" fontId="36" fillId="8" borderId="8" xfId="0" applyNumberFormat="1" applyFont="1" applyFill="1" applyBorder="1" applyAlignment="1">
      <alignment horizontal="right" vertical="center" wrapText="1"/>
    </xf>
    <xf numFmtId="3" fontId="31" fillId="2" borderId="8" xfId="6" applyNumberFormat="1" applyFont="1" applyFill="1" applyBorder="1" applyAlignment="1">
      <alignment horizontal="right" vertical="center"/>
    </xf>
    <xf numFmtId="49" fontId="32" fillId="0" borderId="8" xfId="7" applyNumberFormat="1" applyFont="1" applyBorder="1" applyAlignment="1">
      <alignment horizontal="left" vertical="center" wrapText="1"/>
    </xf>
    <xf numFmtId="3" fontId="37" fillId="0" borderId="8" xfId="7" applyNumberFormat="1" applyFont="1" applyBorder="1" applyAlignment="1">
      <alignment horizontal="left" vertical="center"/>
    </xf>
    <xf numFmtId="3" fontId="38" fillId="2" borderId="8" xfId="6" applyNumberFormat="1" applyFont="1" applyFill="1" applyBorder="1" applyAlignment="1">
      <alignment horizontal="left" vertical="center" wrapText="1"/>
    </xf>
    <xf numFmtId="49" fontId="38" fillId="2" borderId="8" xfId="6" applyNumberFormat="1" applyFont="1" applyFill="1" applyBorder="1" applyAlignment="1">
      <alignment horizontal="left" vertical="center" wrapText="1"/>
    </xf>
    <xf numFmtId="0" fontId="32" fillId="2" borderId="8" xfId="8" applyFont="1" applyFill="1" applyBorder="1" applyAlignment="1">
      <alignment horizontal="center" vertical="center" wrapText="1"/>
    </xf>
    <xf numFmtId="0" fontId="39" fillId="2" borderId="8" xfId="8" applyFont="1" applyFill="1" applyBorder="1" applyAlignment="1">
      <alignment horizontal="center" vertical="center" wrapText="1"/>
    </xf>
    <xf numFmtId="0" fontId="40" fillId="2" borderId="8" xfId="8" applyFont="1" applyFill="1" applyBorder="1" applyAlignment="1">
      <alignment horizontal="center" vertical="center" wrapText="1"/>
    </xf>
    <xf numFmtId="0" fontId="40" fillId="2" borderId="8" xfId="8" applyFont="1" applyFill="1" applyBorder="1" applyAlignment="1">
      <alignment horizontal="left" vertical="center" wrapText="1"/>
    </xf>
    <xf numFmtId="3" fontId="40" fillId="2" borderId="8" xfId="8" applyNumberFormat="1" applyFont="1" applyFill="1" applyBorder="1" applyAlignment="1">
      <alignment horizontal="right" vertical="center"/>
    </xf>
    <xf numFmtId="0" fontId="40" fillId="2" borderId="8" xfId="0" applyFont="1" applyFill="1" applyBorder="1" applyAlignment="1">
      <alignment horizontal="center" vertical="center"/>
    </xf>
    <xf numFmtId="49" fontId="40" fillId="9" borderId="8" xfId="0" applyNumberFormat="1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vertical="center"/>
    </xf>
    <xf numFmtId="49" fontId="40" fillId="9" borderId="8" xfId="0" applyNumberFormat="1" applyFont="1" applyFill="1" applyBorder="1" applyAlignment="1">
      <alignment vertical="center"/>
    </xf>
    <xf numFmtId="0" fontId="40" fillId="0" borderId="8" xfId="9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/>
    </xf>
    <xf numFmtId="0" fontId="40" fillId="0" borderId="8" xfId="9" applyFont="1" applyBorder="1" applyAlignment="1">
      <alignment horizontal="left" vertical="center" wrapText="1"/>
    </xf>
    <xf numFmtId="0" fontId="41" fillId="2" borderId="8" xfId="0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8" xfId="9" applyFont="1" applyBorder="1" applyAlignment="1">
      <alignment horizontal="center" vertical="center" wrapText="1"/>
    </xf>
    <xf numFmtId="0" fontId="41" fillId="0" borderId="8" xfId="9" applyFont="1" applyBorder="1" applyAlignment="1">
      <alignment horizontal="left" vertical="center" wrapText="1"/>
    </xf>
    <xf numFmtId="3" fontId="41" fillId="2" borderId="8" xfId="8" applyNumberFormat="1" applyFont="1" applyFill="1" applyBorder="1" applyAlignment="1">
      <alignment horizontal="right" vertical="center"/>
    </xf>
    <xf numFmtId="0" fontId="42" fillId="2" borderId="8" xfId="8" quotePrefix="1" applyFont="1" applyFill="1" applyBorder="1" applyAlignment="1">
      <alignment horizontal="center" vertical="center"/>
    </xf>
    <xf numFmtId="0" fontId="42" fillId="2" borderId="8" xfId="8" quotePrefix="1" applyFont="1" applyFill="1" applyBorder="1" applyAlignment="1">
      <alignment horizontal="left" vertical="center"/>
    </xf>
    <xf numFmtId="0" fontId="42" fillId="2" borderId="8" xfId="8" quotePrefix="1" applyFont="1" applyFill="1" applyBorder="1" applyAlignment="1">
      <alignment horizontal="right" vertical="center"/>
    </xf>
    <xf numFmtId="0" fontId="42" fillId="2" borderId="8" xfId="8" quotePrefix="1" applyFont="1" applyFill="1" applyBorder="1" applyAlignment="1">
      <alignment horizontal="left" vertical="center" wrapText="1"/>
    </xf>
    <xf numFmtId="0" fontId="40" fillId="2" borderId="8" xfId="0" applyFont="1" applyFill="1" applyBorder="1" applyAlignment="1">
      <alignment horizontal="left" vertical="center"/>
    </xf>
    <xf numFmtId="0" fontId="43" fillId="2" borderId="8" xfId="0" applyFont="1" applyFill="1" applyBorder="1"/>
    <xf numFmtId="0" fontId="40" fillId="2" borderId="8" xfId="0" applyFont="1" applyFill="1" applyBorder="1" applyAlignment="1">
      <alignment vertical="center" wrapText="1"/>
    </xf>
    <xf numFmtId="3" fontId="40" fillId="2" borderId="8" xfId="0" applyNumberFormat="1" applyFont="1" applyFill="1" applyBorder="1" applyAlignment="1">
      <alignment vertical="center" wrapText="1"/>
    </xf>
    <xf numFmtId="0" fontId="40" fillId="2" borderId="8" xfId="0" applyFont="1" applyFill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center" vertical="center" wrapText="1"/>
    </xf>
    <xf numFmtId="0" fontId="44" fillId="2" borderId="8" xfId="0" applyFont="1" applyFill="1" applyBorder="1"/>
    <xf numFmtId="3" fontId="41" fillId="2" borderId="8" xfId="0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center" vertical="center" wrapText="1"/>
    </xf>
    <xf numFmtId="4" fontId="0" fillId="4" borderId="3" xfId="0" applyNumberFormat="1" applyFill="1" applyBorder="1"/>
    <xf numFmtId="4" fontId="26" fillId="4" borderId="3" xfId="0" applyNumberFormat="1" applyFont="1" applyFill="1" applyBorder="1" applyAlignment="1">
      <alignment horizontal="right" vertical="center" wrapText="1"/>
    </xf>
    <xf numFmtId="4" fontId="13" fillId="4" borderId="3" xfId="0" applyNumberFormat="1" applyFont="1" applyFill="1" applyBorder="1"/>
    <xf numFmtId="0" fontId="0" fillId="6" borderId="3" xfId="0" applyFill="1" applyBorder="1"/>
    <xf numFmtId="4" fontId="0" fillId="6" borderId="3" xfId="0" applyNumberFormat="1" applyFill="1" applyBorder="1"/>
    <xf numFmtId="0" fontId="1" fillId="6" borderId="3" xfId="0" applyFont="1" applyFill="1" applyBorder="1"/>
    <xf numFmtId="4" fontId="1" fillId="6" borderId="3" xfId="0" applyNumberFormat="1" applyFont="1" applyFill="1" applyBorder="1"/>
    <xf numFmtId="0" fontId="1" fillId="2" borderId="0" xfId="0" applyFont="1" applyFill="1"/>
    <xf numFmtId="4" fontId="1" fillId="4" borderId="3" xfId="0" applyNumberFormat="1" applyFont="1" applyFill="1" applyBorder="1"/>
    <xf numFmtId="4" fontId="1" fillId="4" borderId="3" xfId="0" applyNumberFormat="1" applyFont="1" applyFill="1" applyBorder="1" applyAlignment="1">
      <alignment horizontal="right"/>
    </xf>
    <xf numFmtId="4" fontId="4" fillId="6" borderId="3" xfId="0" applyNumberFormat="1" applyFont="1" applyFill="1" applyBorder="1" applyAlignment="1">
      <alignment horizontal="right" vertical="center" wrapText="1"/>
    </xf>
    <xf numFmtId="4" fontId="2" fillId="7" borderId="3" xfId="0" applyNumberFormat="1" applyFont="1" applyFill="1" applyBorder="1"/>
    <xf numFmtId="4" fontId="23" fillId="4" borderId="3" xfId="0" applyNumberFormat="1" applyFont="1" applyFill="1" applyBorder="1"/>
    <xf numFmtId="4" fontId="24" fillId="4" borderId="3" xfId="0" applyNumberFormat="1" applyFont="1" applyFill="1" applyBorder="1"/>
    <xf numFmtId="4" fontId="4" fillId="4" borderId="3" xfId="0" applyNumberFormat="1" applyFont="1" applyFill="1" applyBorder="1"/>
    <xf numFmtId="4" fontId="1" fillId="0" borderId="0" xfId="0" applyNumberFormat="1" applyFont="1"/>
    <xf numFmtId="0" fontId="1" fillId="6" borderId="3" xfId="0" applyFont="1" applyFill="1" applyBorder="1" applyAlignment="1">
      <alignment horizontal="right"/>
    </xf>
    <xf numFmtId="0" fontId="0" fillId="6" borderId="3" xfId="0" applyFill="1" applyBorder="1" applyAlignment="1">
      <alignment horizontal="right"/>
    </xf>
    <xf numFmtId="0" fontId="5" fillId="10" borderId="3" xfId="0" applyFont="1" applyFill="1" applyBorder="1" applyAlignment="1">
      <alignment horizontal="center" vertical="center" wrapText="1"/>
    </xf>
    <xf numFmtId="4" fontId="5" fillId="10" borderId="3" xfId="1" applyNumberFormat="1" applyFont="1" applyFill="1" applyBorder="1" applyAlignment="1">
      <alignment horizontal="center" vertical="center" wrapText="1"/>
    </xf>
    <xf numFmtId="0" fontId="5" fillId="10" borderId="3" xfId="1" applyFont="1" applyFill="1" applyBorder="1" applyAlignment="1">
      <alignment horizontal="center" vertical="center" wrapText="1"/>
    </xf>
    <xf numFmtId="4" fontId="0" fillId="4" borderId="9" xfId="0" applyNumberFormat="1" applyFill="1" applyBorder="1"/>
    <xf numFmtId="4" fontId="10" fillId="4" borderId="9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/>
    </xf>
    <xf numFmtId="0" fontId="1" fillId="2" borderId="9" xfId="0" applyFont="1" applyFill="1" applyBorder="1"/>
    <xf numFmtId="0" fontId="0" fillId="2" borderId="9" xfId="0" applyFill="1" applyBorder="1" applyAlignment="1">
      <alignment horizontal="right"/>
    </xf>
    <xf numFmtId="0" fontId="0" fillId="2" borderId="9" xfId="0" applyFill="1" applyBorder="1"/>
    <xf numFmtId="4" fontId="1" fillId="4" borderId="9" xfId="0" applyNumberFormat="1" applyFont="1" applyFill="1" applyBorder="1"/>
    <xf numFmtId="4" fontId="5" fillId="3" borderId="3" xfId="0" applyNumberFormat="1" applyFont="1" applyFill="1" applyBorder="1" applyAlignment="1">
      <alignment horizontal="center" vertical="center" wrapText="1"/>
    </xf>
    <xf numFmtId="4" fontId="5" fillId="10" borderId="3" xfId="0" applyNumberFormat="1" applyFont="1" applyFill="1" applyBorder="1" applyAlignment="1">
      <alignment horizontal="center" vertical="center" wrapText="1"/>
    </xf>
    <xf numFmtId="4" fontId="17" fillId="4" borderId="3" xfId="0" applyNumberFormat="1" applyFont="1" applyFill="1" applyBorder="1"/>
    <xf numFmtId="0" fontId="0" fillId="2" borderId="9" xfId="0" applyFill="1" applyBorder="1" applyAlignment="1">
      <alignment wrapText="1"/>
    </xf>
    <xf numFmtId="4" fontId="6" fillId="4" borderId="9" xfId="0" applyNumberFormat="1" applyFont="1" applyFill="1" applyBorder="1" applyAlignment="1">
      <alignment horizontal="right" vertical="center" wrapText="1"/>
    </xf>
    <xf numFmtId="0" fontId="1" fillId="6" borderId="9" xfId="0" applyFont="1" applyFill="1" applyBorder="1"/>
    <xf numFmtId="0" fontId="2" fillId="0" borderId="9" xfId="0" applyFont="1" applyBorder="1"/>
    <xf numFmtId="3" fontId="0" fillId="2" borderId="9" xfId="0" applyNumberFormat="1" applyFill="1" applyBorder="1"/>
    <xf numFmtId="4" fontId="23" fillId="4" borderId="9" xfId="0" applyNumberFormat="1" applyFont="1" applyFill="1" applyBorder="1"/>
    <xf numFmtId="4" fontId="17" fillId="4" borderId="9" xfId="0" applyNumberFormat="1" applyFont="1" applyFill="1" applyBorder="1"/>
    <xf numFmtId="4" fontId="13" fillId="4" borderId="9" xfId="0" applyNumberFormat="1" applyFont="1" applyFill="1" applyBorder="1"/>
    <xf numFmtId="4" fontId="5" fillId="3" borderId="3" xfId="1" applyNumberFormat="1" applyFont="1" applyFill="1" applyBorder="1" applyAlignment="1">
      <alignment horizontal="center" wrapText="1"/>
    </xf>
    <xf numFmtId="4" fontId="5" fillId="10" borderId="3" xfId="1" applyNumberFormat="1" applyFont="1" applyFill="1" applyBorder="1" applyAlignment="1">
      <alignment horizontal="center" wrapText="1"/>
    </xf>
    <xf numFmtId="0" fontId="0" fillId="0" borderId="9" xfId="0" applyBorder="1"/>
    <xf numFmtId="0" fontId="0" fillId="6" borderId="9" xfId="0" applyFill="1" applyBorder="1"/>
    <xf numFmtId="4" fontId="0" fillId="6" borderId="9" xfId="0" applyNumberFormat="1" applyFill="1" applyBorder="1"/>
    <xf numFmtId="4" fontId="5" fillId="3" borderId="4" xfId="1" applyNumberFormat="1" applyFont="1" applyFill="1" applyBorder="1" applyAlignment="1">
      <alignment horizontal="center" vertical="center" wrapText="1"/>
    </xf>
    <xf numFmtId="4" fontId="1" fillId="6" borderId="9" xfId="0" applyNumberFormat="1" applyFont="1" applyFill="1" applyBorder="1"/>
    <xf numFmtId="4" fontId="22" fillId="4" borderId="3" xfId="0" applyNumberFormat="1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4" fontId="10" fillId="4" borderId="7" xfId="0" applyNumberFormat="1" applyFont="1" applyFill="1" applyBorder="1" applyAlignment="1">
      <alignment horizontal="right" vertical="center" wrapText="1"/>
    </xf>
    <xf numFmtId="3" fontId="38" fillId="0" borderId="8" xfId="7" applyNumberFormat="1" applyFont="1" applyBorder="1" applyAlignment="1">
      <alignment horizontal="right" vertical="center"/>
    </xf>
    <xf numFmtId="0" fontId="45" fillId="0" borderId="8" xfId="0" applyFont="1" applyBorder="1" applyAlignment="1">
      <alignment horizontal="center" vertical="center"/>
    </xf>
    <xf numFmtId="0" fontId="45" fillId="0" borderId="8" xfId="9" applyFont="1" applyBorder="1" applyAlignment="1">
      <alignment horizontal="center" vertical="center" wrapText="1"/>
    </xf>
    <xf numFmtId="0" fontId="45" fillId="0" borderId="8" xfId="9" applyFont="1" applyBorder="1" applyAlignment="1">
      <alignment horizontal="left" vertical="center" wrapText="1"/>
    </xf>
    <xf numFmtId="0" fontId="46" fillId="0" borderId="8" xfId="0" applyFont="1" applyBorder="1" applyAlignment="1">
      <alignment horizontal="center" vertical="center"/>
    </xf>
    <xf numFmtId="0" fontId="45" fillId="2" borderId="8" xfId="0" applyFont="1" applyFill="1" applyBorder="1" applyAlignment="1">
      <alignment horizontal="center" vertical="center" wrapText="1"/>
    </xf>
    <xf numFmtId="0" fontId="47" fillId="2" borderId="8" xfId="0" applyFont="1" applyFill="1" applyBorder="1"/>
    <xf numFmtId="3" fontId="45" fillId="2" borderId="8" xfId="0" applyNumberFormat="1" applyFont="1" applyFill="1" applyBorder="1" applyAlignment="1">
      <alignment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48" fillId="2" borderId="8" xfId="0" applyFont="1" applyFill="1" applyBorder="1"/>
    <xf numFmtId="3" fontId="46" fillId="2" borderId="8" xfId="0" applyNumberFormat="1" applyFont="1" applyFill="1" applyBorder="1" applyAlignment="1">
      <alignment vertical="center" wrapText="1"/>
    </xf>
    <xf numFmtId="4" fontId="32" fillId="2" borderId="8" xfId="8" applyNumberFormat="1" applyFont="1" applyFill="1" applyBorder="1" applyAlignment="1">
      <alignment horizontal="center" vertical="center" wrapText="1"/>
    </xf>
    <xf numFmtId="4" fontId="39" fillId="2" borderId="8" xfId="8" applyNumberFormat="1" applyFont="1" applyFill="1" applyBorder="1" applyAlignment="1">
      <alignment horizontal="center" vertical="center" wrapText="1"/>
    </xf>
    <xf numFmtId="4" fontId="40" fillId="2" borderId="8" xfId="8" applyNumberFormat="1" applyFont="1" applyFill="1" applyBorder="1" applyAlignment="1">
      <alignment horizontal="right" vertical="center" wrapText="1"/>
    </xf>
    <xf numFmtId="4" fontId="40" fillId="9" borderId="8" xfId="0" applyNumberFormat="1" applyFont="1" applyFill="1" applyBorder="1" applyAlignment="1">
      <alignment vertical="center"/>
    </xf>
    <xf numFmtId="4" fontId="41" fillId="2" borderId="8" xfId="0" applyNumberFormat="1" applyFont="1" applyFill="1" applyBorder="1" applyAlignment="1">
      <alignment vertical="center"/>
    </xf>
    <xf numFmtId="4" fontId="41" fillId="9" borderId="8" xfId="0" applyNumberFormat="1" applyFont="1" applyFill="1" applyBorder="1" applyAlignment="1">
      <alignment vertical="center"/>
    </xf>
    <xf numFmtId="4" fontId="42" fillId="2" borderId="8" xfId="8" quotePrefix="1" applyNumberFormat="1" applyFont="1" applyFill="1" applyBorder="1" applyAlignment="1">
      <alignment horizontal="right" vertical="center" wrapText="1"/>
    </xf>
    <xf numFmtId="4" fontId="40" fillId="2" borderId="8" xfId="0" applyNumberFormat="1" applyFont="1" applyFill="1" applyBorder="1" applyAlignment="1">
      <alignment vertical="center" wrapText="1"/>
    </xf>
    <xf numFmtId="4" fontId="41" fillId="2" borderId="8" xfId="0" applyNumberFormat="1" applyFont="1" applyFill="1" applyBorder="1" applyAlignment="1">
      <alignment vertical="center" wrapText="1"/>
    </xf>
    <xf numFmtId="4" fontId="46" fillId="2" borderId="8" xfId="0" applyNumberFormat="1" applyFont="1" applyFill="1" applyBorder="1" applyAlignment="1">
      <alignment vertical="center" wrapText="1"/>
    </xf>
    <xf numFmtId="4" fontId="41" fillId="9" borderId="8" xfId="0" applyNumberFormat="1" applyFont="1" applyFill="1" applyBorder="1" applyAlignment="1">
      <alignment horizontal="right" vertical="center"/>
    </xf>
    <xf numFmtId="4" fontId="41" fillId="2" borderId="8" xfId="0" applyNumberFormat="1" applyFont="1" applyFill="1" applyBorder="1" applyAlignment="1">
      <alignment horizontal="right" vertical="center"/>
    </xf>
    <xf numFmtId="4" fontId="46" fillId="2" borderId="8" xfId="0" applyNumberFormat="1" applyFont="1" applyFill="1" applyBorder="1" applyAlignment="1">
      <alignment horizontal="right" vertical="center"/>
    </xf>
    <xf numFmtId="4" fontId="45" fillId="2" borderId="8" xfId="0" applyNumberFormat="1" applyFont="1" applyFill="1" applyBorder="1" applyAlignment="1">
      <alignment vertical="center" wrapText="1"/>
    </xf>
    <xf numFmtId="4" fontId="45" fillId="2" borderId="8" xfId="0" applyNumberFormat="1" applyFont="1" applyFill="1" applyBorder="1" applyAlignment="1">
      <alignment horizontal="right" vertical="center"/>
    </xf>
    <xf numFmtId="3" fontId="45" fillId="2" borderId="8" xfId="8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3" fillId="0" borderId="0" xfId="2" applyFont="1" applyAlignment="1">
      <alignment horizontal="right" wrapText="1"/>
    </xf>
    <xf numFmtId="0" fontId="13" fillId="0" borderId="0" xfId="2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/>
    <xf numFmtId="2" fontId="0" fillId="0" borderId="0" xfId="0" applyNumberFormat="1" applyAlignment="1">
      <alignment horizontal="center"/>
    </xf>
    <xf numFmtId="0" fontId="29" fillId="2" borderId="0" xfId="6" applyFont="1" applyFill="1" applyAlignment="1">
      <alignment horizontal="center" vertical="center" wrapText="1"/>
    </xf>
    <xf numFmtId="0" fontId="30" fillId="2" borderId="0" xfId="6" applyFont="1" applyFill="1" applyAlignment="1">
      <alignment vertical="center" wrapText="1"/>
    </xf>
    <xf numFmtId="0" fontId="30" fillId="2" borderId="0" xfId="6" applyFont="1" applyFill="1" applyAlignment="1">
      <alignment wrapText="1"/>
    </xf>
    <xf numFmtId="0" fontId="39" fillId="2" borderId="8" xfId="8" applyFont="1" applyFill="1" applyBorder="1" applyAlignment="1">
      <alignment horizontal="center" vertical="center" wrapText="1"/>
    </xf>
  </cellXfs>
  <cellStyles count="10">
    <cellStyle name="Normal" xfId="0" builtinId="0"/>
    <cellStyle name="Normal 2 2" xfId="1" xr:uid="{00000000-0005-0000-0000-000001000000}"/>
    <cellStyle name="Normal 3 3" xfId="2" xr:uid="{00000000-0005-0000-0000-000002000000}"/>
    <cellStyle name="Normal 6" xfId="5" xr:uid="{21AA44A9-EBE6-48CC-A1E1-4425728134DD}"/>
    <cellStyle name="Normalno 2" xfId="6" xr:uid="{59EBE708-F804-4E31-A668-A7687F94277D}"/>
    <cellStyle name="Normalno 3 3" xfId="8" xr:uid="{9FA88E90-B5BC-4D2B-AA4E-6589588A9C1E}"/>
    <cellStyle name="Normalno 4" xfId="7" xr:uid="{54460BFF-E349-4FB6-A5C0-664177A5BB30}"/>
    <cellStyle name="Obično_List4" xfId="3" xr:uid="{00000000-0005-0000-0000-000003000000}"/>
    <cellStyle name="Obično_List9" xfId="9" xr:uid="{19028A16-8C5A-48B0-8147-2E165C44714C}"/>
    <cellStyle name="SAPBEXstdData" xfId="4" xr:uid="{00000000-0005-0000-0000-000004000000}"/>
  </cellStyles>
  <dxfs count="1">
    <dxf>
      <numFmt numFmtId="4" formatCode="#,##0.0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haela" refreshedDate="43165.612805324075" createdVersion="3" refreshedVersion="3" minRefreshableVersion="3" recordCount="207" xr:uid="{00000000-000A-0000-FFFF-FFFF00000000}">
  <cacheSource type="worksheet">
    <worksheetSource ref="A3:L210" sheet="Sheet1"/>
  </cacheSource>
  <cacheFields count="12">
    <cacheField name="Naziv1" numFmtId="0">
      <sharedItems/>
    </cacheField>
    <cacheField name="Naziv2" numFmtId="0">
      <sharedItems/>
    </cacheField>
    <cacheField name="Naziv3" numFmtId="0">
      <sharedItems/>
    </cacheField>
    <cacheField name="Naziv4" numFmtId="0">
      <sharedItems count="8">
        <s v="A679047 Europske integracije"/>
        <s v="A6210 REDOVNA DJELATNOST-MZOS"/>
        <s v="A621002 REDOVNA DJELATNOST SVEUČILIŠTA U RIJECI-ViNP"/>
        <s v="A622122 PROGRAMSKO FINANCIRANJE JAVNIH VISOKIH UČILIŠTA"/>
        <s v="A622003 PROGRAMI I PROJEKTI ZNANSTVENOISTRAŽIVAČKE DJELATNOSTI"/>
        <s v="A622004 IZDAVANJE DOMAĆIH ZNANSTVENIH ČASOPISA"/>
        <s v="A622005 Organiziranje i održavanje znanstvenih skupova"/>
        <s v="A622006 IZDAVANJE ZNANSTVENIH UDŽBENIKA"/>
      </sharedItems>
    </cacheField>
    <cacheField name="Naziv5" numFmtId="0">
      <sharedItems count="45">
        <s v="3111 PLAĆE ZA REDOVAN RAD - BRUTO"/>
        <s v="3121 OSTALI RASHODI ZA ZAPOSLENE"/>
        <s v="3132 DOPRINOSI ZA OBVEZNO ZDRAVSTVENO OSIGURANJE"/>
        <s v="3133 DOPRINOSI ZA OBVEZNO OSIGURANJE U SLUČAJU NEZAPOSLENOSTI"/>
        <s v="3211 Službena putovanja"/>
        <s v="3212 Naknade za prijevoz, za rad na terenu i odvojeni život"/>
        <s v="3213 Stručno usavršavanje zaposlenika"/>
        <s v="3221 Uredski materijal i ostali materijalni rashodi"/>
        <s v="3231 Usluge telefona, pošte i prijevoza"/>
        <s v="3235 Zakupnine i najamnine"/>
        <s v="3237 Intelektualne i osobne usluge"/>
        <s v="3239 Ostale usluge"/>
        <s v="3293 Reprezentacija"/>
        <s v="3295 Pristojbe i naknade"/>
        <s v="3432 Negativne tečajne razlike i razlike zbog primjene valutne klauzule"/>
        <s v="3721 Naknade građanima i kućanstvima u novcu"/>
        <s v="4221 Uredska oprema i namještaj"/>
        <s v="3236 Zdravstvene i veterinarske usluge"/>
        <s v="3222 Materijal i sirovine"/>
        <s v="3223 Energija"/>
        <s v="3224 Materijal i dijelovi za tekuće i investicijsko održavanje"/>
        <s v="3227 Službena, radna i zaštitna odjeća i obuća"/>
        <s v="3232 Usluge tekućeg i investicijskog održavanja"/>
        <s v="3233 Usluge promidžbe i informiranja"/>
        <s v="3234 Komunalne usluge"/>
        <s v="3238 Računalne usluge"/>
        <s v="3241 Naknade troškova osobama izvan radnog odnosa"/>
        <s v="3292 Premije osiguranja"/>
        <s v="3294 Članarine"/>
        <s v="3299 Ostali nespomenuti rashodi poslovanja"/>
        <s v="3431 Bankarske usluge i usluge platnog prometa"/>
        <s v="3434 Ostali nespomenuti financijski rashodi"/>
        <s v="3691 Prijenosi između pror. korisnika istog proračuna"/>
        <s v="3722 Naknade građanima i kućanstvima u naravi"/>
        <s v="3811 Tekuće donacije u novcu"/>
        <s v="3831 Naknade šteta pravnim i fizičkim osobama"/>
        <s v="4123 Licence"/>
        <s v="4222 Komunikacijska oprema"/>
        <s v="4223 Oprema za održavanje i zaštitu"/>
        <s v="4224 Medicinska i laboratorijska oprema"/>
        <s v="4225 Instrumenti, uređaji i strojevi"/>
        <s v="4227 Uređaji, strojevi i oprema za ostale namjene"/>
        <s v="4233 Prijevozna sredstva u pomorskom i riječnom prometu"/>
        <s v="4241 Knjige"/>
        <s v="4264 Ostala nematerijalna proizvedena imovina"/>
      </sharedItems>
    </cacheField>
    <cacheField name="Planirani iznos" numFmtId="4">
      <sharedItems containsSemiMixedTypes="0" containsString="0" containsNumber="1" containsInteger="1" minValue="0" maxValue="15323000"/>
    </cacheField>
    <cacheField name="Realizirani iznos" numFmtId="4">
      <sharedItems containsSemiMixedTypes="0" containsString="0" containsNumber="1" minValue="0" maxValue="15217683.58"/>
    </cacheField>
    <cacheField name="Plaćeni iznos" numFmtId="4">
      <sharedItems containsSemiMixedTypes="0" containsString="0" containsNumber="1" containsInteger="1" minValue="0" maxValue="0"/>
    </cacheField>
    <cacheField name="Izvor financiranja" numFmtId="0">
      <sharedItems count="7">
        <s v="Pomoći EU (51)"/>
        <s v="Opći prihodi i primici"/>
        <s v="Vlastiti prihodi"/>
        <s v="Ostale pomoći i darovnice (52)"/>
        <s v="Ostali prihodi za posebne namjene"/>
        <s v="Donacije (6)"/>
        <s v="Prodaja ili zamjena nefinancijske imovine (7)"/>
      </sharedItems>
    </cacheField>
    <cacheField name="Planirani iznos2" numFmtId="4">
      <sharedItems containsSemiMixedTypes="0" containsString="0" containsNumber="1" containsInteger="1" minValue="0" maxValue="15323000"/>
    </cacheField>
    <cacheField name="Realizirani iznos2" numFmtId="4">
      <sharedItems containsSemiMixedTypes="0" containsString="0" containsNumber="1" minValue="0" maxValue="15217683.58"/>
    </cacheField>
    <cacheField name="Plaćeni iznos2" numFmtId="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7">
  <r>
    <s v="202 PLAN RASHODA"/>
    <s v="237 OBRAZOVANJE"/>
    <s v="23701 RAZVOJ ODGOJNO OBRAZOVNOG SUSTAVA"/>
    <x v="0"/>
    <x v="0"/>
    <n v="395000"/>
    <n v="653178.09"/>
    <n v="0"/>
    <x v="0"/>
    <n v="88000"/>
    <n v="175381.91"/>
    <n v="0"/>
  </r>
  <r>
    <s v="202 PLAN RASHODA"/>
    <s v="237 OBRAZOVANJE"/>
    <s v="23701 RAZVOJ ODGOJNO OBRAZOVNOG SUSTAVA"/>
    <x v="0"/>
    <x v="0"/>
    <n v="0"/>
    <n v="0"/>
    <n v="0"/>
    <x v="1"/>
    <n v="0"/>
    <n v="100929.11"/>
    <n v="0"/>
  </r>
  <r>
    <s v="202 PLAN RASHODA"/>
    <s v="237 OBRAZOVANJE"/>
    <s v="23701 RAZVOJ ODGOJNO OBRAZOVNOG SUSTAVA"/>
    <x v="0"/>
    <x v="0"/>
    <n v="0"/>
    <n v="0"/>
    <n v="0"/>
    <x v="2"/>
    <n v="307000"/>
    <n v="376867.07"/>
    <n v="0"/>
  </r>
  <r>
    <s v="202 PLAN RASHODA"/>
    <s v="237 OBRAZOVANJE"/>
    <s v="23701 RAZVOJ ODGOJNO OBRAZOVNOG SUSTAVA"/>
    <x v="0"/>
    <x v="1"/>
    <n v="2500"/>
    <n v="2500"/>
    <n v="0"/>
    <x v="2"/>
    <n v="2500"/>
    <n v="2500"/>
    <n v="0"/>
  </r>
  <r>
    <s v="202 PLAN RASHODA"/>
    <s v="237 OBRAZOVANJE"/>
    <s v="23701 RAZVOJ ODGOJNO OBRAZOVNOG SUSTAVA"/>
    <x v="0"/>
    <x v="2"/>
    <n v="73600"/>
    <n v="101242.6"/>
    <n v="0"/>
    <x v="2"/>
    <n v="60000"/>
    <n v="58414.41"/>
    <n v="0"/>
  </r>
  <r>
    <s v="202 PLAN RASHODA"/>
    <s v="237 OBRAZOVANJE"/>
    <s v="23701 RAZVOJ ODGOJNO OBRAZOVNOG SUSTAVA"/>
    <x v="0"/>
    <x v="2"/>
    <n v="0"/>
    <n v="0"/>
    <n v="0"/>
    <x v="0"/>
    <n v="13600"/>
    <n v="27184.19"/>
    <n v="0"/>
  </r>
  <r>
    <s v="202 PLAN RASHODA"/>
    <s v="237 OBRAZOVANJE"/>
    <s v="23701 RAZVOJ ODGOJNO OBRAZOVNOG SUSTAVA"/>
    <x v="0"/>
    <x v="2"/>
    <n v="0"/>
    <n v="0"/>
    <n v="0"/>
    <x v="1"/>
    <n v="0"/>
    <n v="15644"/>
    <n v="0"/>
  </r>
  <r>
    <s v="202 PLAN RASHODA"/>
    <s v="237 OBRAZOVANJE"/>
    <s v="23701 RAZVOJ ODGOJNO OBRAZOVNOG SUSTAVA"/>
    <x v="0"/>
    <x v="3"/>
    <n v="7700"/>
    <n v="11104.04"/>
    <n v="0"/>
    <x v="1"/>
    <n v="0"/>
    <n v="1715.79"/>
    <n v="0"/>
  </r>
  <r>
    <s v="202 PLAN RASHODA"/>
    <s v="237 OBRAZOVANJE"/>
    <s v="23701 RAZVOJ ODGOJNO OBRAZOVNOG SUSTAVA"/>
    <x v="0"/>
    <x v="3"/>
    <n v="0"/>
    <n v="0"/>
    <n v="0"/>
    <x v="0"/>
    <n v="1500"/>
    <n v="2981.5"/>
    <n v="0"/>
  </r>
  <r>
    <s v="202 PLAN RASHODA"/>
    <s v="237 OBRAZOVANJE"/>
    <s v="23701 RAZVOJ ODGOJNO OBRAZOVNOG SUSTAVA"/>
    <x v="0"/>
    <x v="3"/>
    <n v="0"/>
    <n v="0"/>
    <n v="0"/>
    <x v="2"/>
    <n v="6200"/>
    <n v="6406.75"/>
    <n v="0"/>
  </r>
  <r>
    <s v="202 PLAN RASHODA"/>
    <s v="237 OBRAZOVANJE"/>
    <s v="23701 RAZVOJ ODGOJNO OBRAZOVNOG SUSTAVA"/>
    <x v="0"/>
    <x v="4"/>
    <n v="40200"/>
    <n v="59643.65"/>
    <n v="0"/>
    <x v="2"/>
    <n v="30000"/>
    <n v="51884.76"/>
    <n v="0"/>
  </r>
  <r>
    <s v="202 PLAN RASHODA"/>
    <s v="237 OBRAZOVANJE"/>
    <s v="23701 RAZVOJ ODGOJNO OBRAZOVNOG SUSTAVA"/>
    <x v="0"/>
    <x v="4"/>
    <n v="0"/>
    <n v="0"/>
    <n v="0"/>
    <x v="0"/>
    <n v="10200"/>
    <n v="7758.89"/>
    <n v="0"/>
  </r>
  <r>
    <s v="202 PLAN RASHODA"/>
    <s v="237 OBRAZOVANJE"/>
    <s v="23701 RAZVOJ ODGOJNO OBRAZOVNOG SUSTAVA"/>
    <x v="0"/>
    <x v="5"/>
    <n v="2500"/>
    <n v="2511.63"/>
    <n v="0"/>
    <x v="2"/>
    <n v="2500"/>
    <n v="2511.63"/>
    <n v="0"/>
  </r>
  <r>
    <s v="202 PLAN RASHODA"/>
    <s v="237 OBRAZOVANJE"/>
    <s v="23701 RAZVOJ ODGOJNO OBRAZOVNOG SUSTAVA"/>
    <x v="0"/>
    <x v="6"/>
    <n v="1900"/>
    <n v="0"/>
    <n v="0"/>
    <x v="0"/>
    <n v="1900"/>
    <n v="0"/>
    <n v="0"/>
  </r>
  <r>
    <s v="202 PLAN RASHODA"/>
    <s v="237 OBRAZOVANJE"/>
    <s v="23701 RAZVOJ ODGOJNO OBRAZOVNOG SUSTAVA"/>
    <x v="0"/>
    <x v="7"/>
    <n v="500"/>
    <n v="250"/>
    <n v="0"/>
    <x v="0"/>
    <n v="500"/>
    <n v="0"/>
    <n v="0"/>
  </r>
  <r>
    <s v="202 PLAN RASHODA"/>
    <s v="237 OBRAZOVANJE"/>
    <s v="23701 RAZVOJ ODGOJNO OBRAZOVNOG SUSTAVA"/>
    <x v="0"/>
    <x v="7"/>
    <n v="0"/>
    <n v="0"/>
    <n v="0"/>
    <x v="2"/>
    <n v="0"/>
    <n v="250"/>
    <n v="0"/>
  </r>
  <r>
    <s v="202 PLAN RASHODA"/>
    <s v="237 OBRAZOVANJE"/>
    <s v="23701 RAZVOJ ODGOJNO OBRAZOVNOG SUSTAVA"/>
    <x v="0"/>
    <x v="8"/>
    <n v="1000"/>
    <n v="675.85"/>
    <n v="0"/>
    <x v="2"/>
    <n v="1000"/>
    <n v="675.85"/>
    <n v="0"/>
  </r>
  <r>
    <s v="202 PLAN RASHODA"/>
    <s v="237 OBRAZOVANJE"/>
    <s v="23701 RAZVOJ ODGOJNO OBRAZOVNOG SUSTAVA"/>
    <x v="0"/>
    <x v="9"/>
    <n v="4300"/>
    <n v="0"/>
    <n v="0"/>
    <x v="0"/>
    <n v="4300"/>
    <n v="0"/>
    <n v="0"/>
  </r>
  <r>
    <s v="202 PLAN RASHODA"/>
    <s v="237 OBRAZOVANJE"/>
    <s v="23701 RAZVOJ ODGOJNO OBRAZOVNOG SUSTAVA"/>
    <x v="0"/>
    <x v="10"/>
    <n v="6000"/>
    <n v="3850"/>
    <n v="0"/>
    <x v="2"/>
    <n v="4000"/>
    <n v="3850"/>
    <n v="0"/>
  </r>
  <r>
    <s v="202 PLAN RASHODA"/>
    <s v="237 OBRAZOVANJE"/>
    <s v="23701 RAZVOJ ODGOJNO OBRAZOVNOG SUSTAVA"/>
    <x v="0"/>
    <x v="10"/>
    <n v="0"/>
    <n v="0"/>
    <n v="0"/>
    <x v="0"/>
    <n v="2000"/>
    <n v="0"/>
    <n v="0"/>
  </r>
  <r>
    <s v="202 PLAN RASHODA"/>
    <s v="237 OBRAZOVANJE"/>
    <s v="23701 RAZVOJ ODGOJNO OBRAZOVNOG SUSTAVA"/>
    <x v="0"/>
    <x v="11"/>
    <n v="1000"/>
    <n v="562.5"/>
    <n v="0"/>
    <x v="2"/>
    <n v="1000"/>
    <n v="562.5"/>
    <n v="0"/>
  </r>
  <r>
    <s v="202 PLAN RASHODA"/>
    <s v="237 OBRAZOVANJE"/>
    <s v="23701 RAZVOJ ODGOJNO OBRAZOVNOG SUSTAVA"/>
    <x v="0"/>
    <x v="12"/>
    <n v="12600"/>
    <n v="9286.5"/>
    <n v="0"/>
    <x v="2"/>
    <n v="5400"/>
    <n v="5309"/>
    <n v="0"/>
  </r>
  <r>
    <s v="202 PLAN RASHODA"/>
    <s v="237 OBRAZOVANJE"/>
    <s v="23701 RAZVOJ ODGOJNO OBRAZOVNOG SUSTAVA"/>
    <x v="0"/>
    <x v="12"/>
    <n v="0"/>
    <n v="0"/>
    <n v="0"/>
    <x v="0"/>
    <n v="7200"/>
    <n v="3977.5"/>
    <n v="0"/>
  </r>
  <r>
    <s v="202 PLAN RASHODA"/>
    <s v="237 OBRAZOVANJE"/>
    <s v="23701 RAZVOJ ODGOJNO OBRAZOVNOG SUSTAVA"/>
    <x v="0"/>
    <x v="13"/>
    <n v="100"/>
    <n v="50"/>
    <n v="0"/>
    <x v="2"/>
    <n v="0"/>
    <n v="50"/>
    <n v="0"/>
  </r>
  <r>
    <s v="202 PLAN RASHODA"/>
    <s v="237 OBRAZOVANJE"/>
    <s v="23701 RAZVOJ ODGOJNO OBRAZOVNOG SUSTAVA"/>
    <x v="0"/>
    <x v="13"/>
    <n v="0"/>
    <n v="0"/>
    <n v="0"/>
    <x v="0"/>
    <n v="100"/>
    <n v="0"/>
    <n v="0"/>
  </r>
  <r>
    <s v="202 PLAN RASHODA"/>
    <s v="237 OBRAZOVANJE"/>
    <s v="23701 RAZVOJ ODGOJNO OBRAZOVNOG SUSTAVA"/>
    <x v="0"/>
    <x v="14"/>
    <n v="0"/>
    <n v="15.57"/>
    <n v="0"/>
    <x v="0"/>
    <n v="0"/>
    <n v="15.57"/>
    <n v="0"/>
  </r>
  <r>
    <s v="202 PLAN RASHODA"/>
    <s v="237 OBRAZOVANJE"/>
    <s v="23701 RAZVOJ ODGOJNO OBRAZOVNOG SUSTAVA"/>
    <x v="0"/>
    <x v="15"/>
    <n v="11400"/>
    <n v="0"/>
    <n v="0"/>
    <x v="3"/>
    <n v="11400"/>
    <n v="0"/>
    <n v="0"/>
  </r>
  <r>
    <s v="202 PLAN RASHODA"/>
    <s v="237 OBRAZOVANJE"/>
    <s v="23701 RAZVOJ ODGOJNO OBRAZOVNOG SUSTAVA"/>
    <x v="0"/>
    <x v="16"/>
    <n v="27000"/>
    <n v="26098"/>
    <n v="0"/>
    <x v="2"/>
    <n v="27000"/>
    <n v="26098"/>
    <n v="0"/>
  </r>
  <r>
    <s v="202 PLAN RASHODA"/>
    <s v="237 OBRAZOVANJE"/>
    <s v="23705 VISOKO OBRAZOVANJE"/>
    <x v="1"/>
    <x v="0"/>
    <n v="15323000"/>
    <n v="15217683.58"/>
    <n v="0"/>
    <x v="1"/>
    <n v="15323000"/>
    <n v="15217683.58"/>
    <n v="0"/>
  </r>
  <r>
    <s v="202 PLAN RASHODA"/>
    <s v="237 OBRAZOVANJE"/>
    <s v="23705 VISOKO OBRAZOVANJE"/>
    <x v="1"/>
    <x v="1"/>
    <n v="409210"/>
    <n v="408384.63"/>
    <n v="0"/>
    <x v="1"/>
    <n v="409210"/>
    <n v="408384.63"/>
    <n v="0"/>
  </r>
  <r>
    <s v="202 PLAN RASHODA"/>
    <s v="237 OBRAZOVANJE"/>
    <s v="23705 VISOKO OBRAZOVANJE"/>
    <x v="1"/>
    <x v="2"/>
    <n v="2360000"/>
    <n v="2358428.75"/>
    <n v="0"/>
    <x v="1"/>
    <n v="2360000"/>
    <n v="2358428.75"/>
    <n v="0"/>
  </r>
  <r>
    <s v="202 PLAN RASHODA"/>
    <s v="237 OBRAZOVANJE"/>
    <s v="23705 VISOKO OBRAZOVANJE"/>
    <x v="1"/>
    <x v="3"/>
    <n v="256000"/>
    <n v="258625.02"/>
    <n v="0"/>
    <x v="1"/>
    <n v="256000"/>
    <n v="258625.02"/>
    <n v="0"/>
  </r>
  <r>
    <s v="202 PLAN RASHODA"/>
    <s v="237 OBRAZOVANJE"/>
    <s v="23705 VISOKO OBRAZOVANJE"/>
    <x v="1"/>
    <x v="5"/>
    <n v="327853"/>
    <n v="328699.65999999997"/>
    <n v="0"/>
    <x v="1"/>
    <n v="327853"/>
    <n v="328699.65999999997"/>
    <n v="0"/>
  </r>
  <r>
    <s v="202 PLAN RASHODA"/>
    <s v="237 OBRAZOVANJE"/>
    <s v="23705 VISOKO OBRAZOVANJE"/>
    <x v="1"/>
    <x v="17"/>
    <n v="22770"/>
    <n v="7500"/>
    <n v="0"/>
    <x v="1"/>
    <n v="22770"/>
    <n v="7500"/>
    <n v="0"/>
  </r>
  <r>
    <s v="202 PLAN RASHODA"/>
    <s v="237 OBRAZOVANJE"/>
    <s v="23705 VISOKO OBRAZOVANJE"/>
    <x v="1"/>
    <x v="13"/>
    <n v="35240"/>
    <n v="35240.400000000001"/>
    <n v="0"/>
    <x v="1"/>
    <n v="35240"/>
    <n v="35240.400000000001"/>
    <n v="0"/>
  </r>
  <r>
    <s v="202 PLAN RASHODA"/>
    <s v="237 OBRAZOVANJE"/>
    <s v="23705 VISOKO OBRAZOVANJE"/>
    <x v="2"/>
    <x v="0"/>
    <n v="3900000"/>
    <n v="3898921.02"/>
    <n v="0"/>
    <x v="4"/>
    <n v="1970000"/>
    <n v="1842681.88"/>
    <n v="0"/>
  </r>
  <r>
    <s v="202 PLAN RASHODA"/>
    <s v="237 OBRAZOVANJE"/>
    <s v="23705 VISOKO OBRAZOVANJE"/>
    <x v="2"/>
    <x v="0"/>
    <n v="0"/>
    <n v="0"/>
    <n v="0"/>
    <x v="3"/>
    <n v="30000"/>
    <n v="26877.14"/>
    <n v="0"/>
  </r>
  <r>
    <s v="202 PLAN RASHODA"/>
    <s v="237 OBRAZOVANJE"/>
    <s v="23705 VISOKO OBRAZOVANJE"/>
    <x v="2"/>
    <x v="0"/>
    <n v="0"/>
    <n v="0"/>
    <n v="0"/>
    <x v="2"/>
    <n v="1900000"/>
    <n v="2029362"/>
    <n v="0"/>
  </r>
  <r>
    <s v="202 PLAN RASHODA"/>
    <s v="237 OBRAZOVANJE"/>
    <s v="23705 VISOKO OBRAZOVANJE"/>
    <x v="2"/>
    <x v="1"/>
    <n v="110000"/>
    <n v="41260"/>
    <n v="0"/>
    <x v="4"/>
    <n v="20000"/>
    <n v="0"/>
    <n v="0"/>
  </r>
  <r>
    <s v="202 PLAN RASHODA"/>
    <s v="237 OBRAZOVANJE"/>
    <s v="23705 VISOKO OBRAZOVANJE"/>
    <x v="2"/>
    <x v="1"/>
    <n v="0"/>
    <n v="0"/>
    <n v="0"/>
    <x v="2"/>
    <n v="90000"/>
    <n v="41260"/>
    <n v="0"/>
  </r>
  <r>
    <s v="202 PLAN RASHODA"/>
    <s v="237 OBRAZOVANJE"/>
    <s v="23705 VISOKO OBRAZOVANJE"/>
    <x v="2"/>
    <x v="2"/>
    <n v="590000"/>
    <n v="605420.68999999994"/>
    <n v="0"/>
    <x v="4"/>
    <n v="290000"/>
    <n v="285956.63"/>
    <n v="0"/>
  </r>
  <r>
    <s v="202 PLAN RASHODA"/>
    <s v="237 OBRAZOVANJE"/>
    <s v="23705 VISOKO OBRAZOVANJE"/>
    <x v="2"/>
    <x v="2"/>
    <n v="0"/>
    <n v="0"/>
    <n v="0"/>
    <x v="3"/>
    <n v="5000"/>
    <n v="4165.95"/>
    <n v="0"/>
  </r>
  <r>
    <s v="202 PLAN RASHODA"/>
    <s v="237 OBRAZOVANJE"/>
    <s v="23705 VISOKO OBRAZOVANJE"/>
    <x v="2"/>
    <x v="2"/>
    <n v="0"/>
    <n v="0"/>
    <n v="0"/>
    <x v="2"/>
    <n v="295000"/>
    <n v="315298.11"/>
    <n v="0"/>
  </r>
  <r>
    <s v="202 PLAN RASHODA"/>
    <s v="237 OBRAZOVANJE"/>
    <s v="23705 VISOKO OBRAZOVANJE"/>
    <x v="2"/>
    <x v="3"/>
    <n v="74000"/>
    <n v="66319.070000000007"/>
    <n v="0"/>
    <x v="3"/>
    <n v="2000"/>
    <n v="456.92"/>
    <n v="0"/>
  </r>
  <r>
    <s v="202 PLAN RASHODA"/>
    <s v="237 OBRAZOVANJE"/>
    <s v="23705 VISOKO OBRAZOVANJE"/>
    <x v="2"/>
    <x v="3"/>
    <n v="0"/>
    <n v="0"/>
    <n v="0"/>
    <x v="2"/>
    <n v="32000"/>
    <n v="34499.24"/>
    <n v="0"/>
  </r>
  <r>
    <s v="202 PLAN RASHODA"/>
    <s v="237 OBRAZOVANJE"/>
    <s v="23705 VISOKO OBRAZOVANJE"/>
    <x v="2"/>
    <x v="3"/>
    <n v="0"/>
    <n v="0"/>
    <n v="0"/>
    <x v="4"/>
    <n v="40000"/>
    <n v="31362.91"/>
    <n v="0"/>
  </r>
  <r>
    <s v="202 PLAN RASHODA"/>
    <s v="237 OBRAZOVANJE"/>
    <s v="23705 VISOKO OBRAZOVANJE"/>
    <x v="2"/>
    <x v="4"/>
    <n v="605000"/>
    <n v="517468.38"/>
    <n v="0"/>
    <x v="2"/>
    <n v="255000"/>
    <n v="311773.65999999997"/>
    <n v="0"/>
  </r>
  <r>
    <s v="202 PLAN RASHODA"/>
    <s v="237 OBRAZOVANJE"/>
    <s v="23705 VISOKO OBRAZOVANJE"/>
    <x v="2"/>
    <x v="4"/>
    <n v="0"/>
    <n v="0"/>
    <n v="0"/>
    <x v="4"/>
    <n v="260000"/>
    <n v="122608.24"/>
    <n v="0"/>
  </r>
  <r>
    <s v="202 PLAN RASHODA"/>
    <s v="237 OBRAZOVANJE"/>
    <s v="23705 VISOKO OBRAZOVANJE"/>
    <x v="2"/>
    <x v="4"/>
    <n v="0"/>
    <n v="0"/>
    <n v="0"/>
    <x v="3"/>
    <n v="90000"/>
    <n v="83086.48"/>
    <n v="0"/>
  </r>
  <r>
    <s v="202 PLAN RASHODA"/>
    <s v="237 OBRAZOVANJE"/>
    <s v="23705 VISOKO OBRAZOVANJE"/>
    <x v="2"/>
    <x v="5"/>
    <n v="7000"/>
    <n v="4120.3599999999997"/>
    <n v="0"/>
    <x v="2"/>
    <n v="5000"/>
    <n v="4120.3599999999997"/>
    <n v="0"/>
  </r>
  <r>
    <s v="202 PLAN RASHODA"/>
    <s v="237 OBRAZOVANJE"/>
    <s v="23705 VISOKO OBRAZOVANJE"/>
    <x v="2"/>
    <x v="5"/>
    <n v="0"/>
    <n v="0"/>
    <n v="0"/>
    <x v="3"/>
    <n v="2000"/>
    <n v="0"/>
    <n v="0"/>
  </r>
  <r>
    <s v="202 PLAN RASHODA"/>
    <s v="237 OBRAZOVANJE"/>
    <s v="23705 VISOKO OBRAZOVANJE"/>
    <x v="2"/>
    <x v="6"/>
    <n v="116000"/>
    <n v="114909.47"/>
    <n v="0"/>
    <x v="4"/>
    <n v="60000"/>
    <n v="64022.22"/>
    <n v="0"/>
  </r>
  <r>
    <s v="202 PLAN RASHODA"/>
    <s v="237 OBRAZOVANJE"/>
    <s v="23705 VISOKO OBRAZOVANJE"/>
    <x v="2"/>
    <x v="6"/>
    <n v="0"/>
    <n v="0"/>
    <n v="0"/>
    <x v="3"/>
    <n v="6000"/>
    <n v="5453.51"/>
    <n v="0"/>
  </r>
  <r>
    <s v="202 PLAN RASHODA"/>
    <s v="237 OBRAZOVANJE"/>
    <s v="23705 VISOKO OBRAZOVANJE"/>
    <x v="2"/>
    <x v="6"/>
    <n v="0"/>
    <n v="0"/>
    <n v="0"/>
    <x v="2"/>
    <n v="50000"/>
    <n v="45433.74"/>
    <n v="0"/>
  </r>
  <r>
    <s v="202 PLAN RASHODA"/>
    <s v="237 OBRAZOVANJE"/>
    <s v="23705 VISOKO OBRAZOVANJE"/>
    <x v="2"/>
    <x v="7"/>
    <n v="320000"/>
    <n v="279462.26"/>
    <n v="0"/>
    <x v="3"/>
    <n v="10000"/>
    <n v="5642.6"/>
    <n v="0"/>
  </r>
  <r>
    <s v="202 PLAN RASHODA"/>
    <s v="237 OBRAZOVANJE"/>
    <s v="23705 VISOKO OBRAZOVANJE"/>
    <x v="2"/>
    <x v="7"/>
    <n v="0"/>
    <n v="0"/>
    <n v="0"/>
    <x v="2"/>
    <n v="60000"/>
    <n v="50443.360000000001"/>
    <n v="0"/>
  </r>
  <r>
    <s v="202 PLAN RASHODA"/>
    <s v="237 OBRAZOVANJE"/>
    <s v="23705 VISOKO OBRAZOVANJE"/>
    <x v="2"/>
    <x v="7"/>
    <n v="0"/>
    <n v="0"/>
    <n v="0"/>
    <x v="4"/>
    <n v="250000"/>
    <n v="223376.3"/>
    <n v="0"/>
  </r>
  <r>
    <s v="202 PLAN RASHODA"/>
    <s v="237 OBRAZOVANJE"/>
    <s v="23705 VISOKO OBRAZOVANJE"/>
    <x v="2"/>
    <x v="18"/>
    <n v="2000"/>
    <n v="1056.25"/>
    <n v="0"/>
    <x v="2"/>
    <n v="2000"/>
    <n v="1056.25"/>
    <n v="0"/>
  </r>
  <r>
    <s v="202 PLAN RASHODA"/>
    <s v="237 OBRAZOVANJE"/>
    <s v="23705 VISOKO OBRAZOVANJE"/>
    <x v="2"/>
    <x v="19"/>
    <n v="55300"/>
    <n v="14298.2"/>
    <n v="0"/>
    <x v="4"/>
    <n v="20000"/>
    <n v="13588.45"/>
    <n v="0"/>
  </r>
  <r>
    <s v="202 PLAN RASHODA"/>
    <s v="237 OBRAZOVANJE"/>
    <s v="23705 VISOKO OBRAZOVANJE"/>
    <x v="2"/>
    <x v="19"/>
    <n v="0"/>
    <n v="0"/>
    <n v="0"/>
    <x v="2"/>
    <n v="3000"/>
    <n v="709.75"/>
    <n v="0"/>
  </r>
  <r>
    <s v="202 PLAN RASHODA"/>
    <s v="237 OBRAZOVANJE"/>
    <s v="23705 VISOKO OBRAZOVANJE"/>
    <x v="2"/>
    <x v="19"/>
    <n v="0"/>
    <n v="0"/>
    <n v="0"/>
    <x v="3"/>
    <n v="32300"/>
    <n v="0"/>
    <n v="0"/>
  </r>
  <r>
    <s v="202 PLAN RASHODA"/>
    <s v="237 OBRAZOVANJE"/>
    <s v="23705 VISOKO OBRAZOVANJE"/>
    <x v="2"/>
    <x v="20"/>
    <n v="48000"/>
    <n v="66272.28"/>
    <n v="0"/>
    <x v="2"/>
    <n v="10000"/>
    <n v="29217.68"/>
    <n v="0"/>
  </r>
  <r>
    <s v="202 PLAN RASHODA"/>
    <s v="237 OBRAZOVANJE"/>
    <s v="23705 VISOKO OBRAZOVANJE"/>
    <x v="2"/>
    <x v="20"/>
    <n v="0"/>
    <n v="0"/>
    <n v="0"/>
    <x v="4"/>
    <n v="38000"/>
    <n v="37054.6"/>
    <n v="0"/>
  </r>
  <r>
    <s v="202 PLAN RASHODA"/>
    <s v="237 OBRAZOVANJE"/>
    <s v="23705 VISOKO OBRAZOVANJE"/>
    <x v="2"/>
    <x v="21"/>
    <n v="20000"/>
    <n v="19485.16"/>
    <n v="0"/>
    <x v="4"/>
    <n v="20000"/>
    <n v="19485.16"/>
    <n v="0"/>
  </r>
  <r>
    <s v="202 PLAN RASHODA"/>
    <s v="237 OBRAZOVANJE"/>
    <s v="23705 VISOKO OBRAZOVANJE"/>
    <x v="2"/>
    <x v="8"/>
    <n v="95000"/>
    <n v="60479.48"/>
    <n v="0"/>
    <x v="4"/>
    <n v="60000"/>
    <n v="44399.87"/>
    <n v="0"/>
  </r>
  <r>
    <s v="202 PLAN RASHODA"/>
    <s v="237 OBRAZOVANJE"/>
    <s v="23705 VISOKO OBRAZOVANJE"/>
    <x v="2"/>
    <x v="8"/>
    <n v="0"/>
    <n v="0"/>
    <n v="0"/>
    <x v="2"/>
    <n v="25000"/>
    <n v="9014.84"/>
    <n v="0"/>
  </r>
  <r>
    <s v="202 PLAN RASHODA"/>
    <s v="237 OBRAZOVANJE"/>
    <s v="23705 VISOKO OBRAZOVANJE"/>
    <x v="2"/>
    <x v="8"/>
    <n v="0"/>
    <n v="0"/>
    <n v="0"/>
    <x v="3"/>
    <n v="10000"/>
    <n v="7064.77"/>
    <n v="0"/>
  </r>
  <r>
    <s v="202 PLAN RASHODA"/>
    <s v="237 OBRAZOVANJE"/>
    <s v="23705 VISOKO OBRAZOVANJE"/>
    <x v="2"/>
    <x v="22"/>
    <n v="700000"/>
    <n v="694140"/>
    <n v="0"/>
    <x v="4"/>
    <n v="615000"/>
    <n v="619590.22"/>
    <n v="0"/>
  </r>
  <r>
    <s v="202 PLAN RASHODA"/>
    <s v="237 OBRAZOVANJE"/>
    <s v="23705 VISOKO OBRAZOVANJE"/>
    <x v="2"/>
    <x v="22"/>
    <n v="0"/>
    <n v="0"/>
    <n v="0"/>
    <x v="2"/>
    <n v="35000"/>
    <n v="30197.72"/>
    <n v="0"/>
  </r>
  <r>
    <s v="202 PLAN RASHODA"/>
    <s v="237 OBRAZOVANJE"/>
    <s v="23705 VISOKO OBRAZOVANJE"/>
    <x v="2"/>
    <x v="22"/>
    <n v="0"/>
    <n v="0"/>
    <n v="0"/>
    <x v="3"/>
    <n v="50000"/>
    <n v="44352.06"/>
    <n v="0"/>
  </r>
  <r>
    <s v="202 PLAN RASHODA"/>
    <s v="237 OBRAZOVANJE"/>
    <s v="23705 VISOKO OBRAZOVANJE"/>
    <x v="2"/>
    <x v="23"/>
    <n v="51000"/>
    <n v="14330.79"/>
    <n v="0"/>
    <x v="2"/>
    <n v="1000"/>
    <n v="1321.91"/>
    <n v="0"/>
  </r>
  <r>
    <s v="202 PLAN RASHODA"/>
    <s v="237 OBRAZOVANJE"/>
    <s v="23705 VISOKO OBRAZOVANJE"/>
    <x v="2"/>
    <x v="23"/>
    <n v="0"/>
    <n v="0"/>
    <n v="0"/>
    <x v="4"/>
    <n v="50000"/>
    <n v="13008.88"/>
    <n v="0"/>
  </r>
  <r>
    <s v="202 PLAN RASHODA"/>
    <s v="237 OBRAZOVANJE"/>
    <s v="23705 VISOKO OBRAZOVANJE"/>
    <x v="2"/>
    <x v="24"/>
    <n v="97250"/>
    <n v="37684.85"/>
    <n v="0"/>
    <x v="2"/>
    <n v="10000"/>
    <n v="3988.13"/>
    <n v="0"/>
  </r>
  <r>
    <s v="202 PLAN RASHODA"/>
    <s v="237 OBRAZOVANJE"/>
    <s v="23705 VISOKO OBRAZOVANJE"/>
    <x v="2"/>
    <x v="24"/>
    <n v="0"/>
    <n v="0"/>
    <n v="0"/>
    <x v="4"/>
    <n v="87250"/>
    <n v="33696.720000000001"/>
    <n v="0"/>
  </r>
  <r>
    <s v="202 PLAN RASHODA"/>
    <s v="237 OBRAZOVANJE"/>
    <s v="23705 VISOKO OBRAZOVANJE"/>
    <x v="2"/>
    <x v="9"/>
    <n v="258152"/>
    <n v="327435.57"/>
    <n v="0"/>
    <x v="3"/>
    <n v="17152"/>
    <n v="4222.58"/>
    <n v="0"/>
  </r>
  <r>
    <s v="202 PLAN RASHODA"/>
    <s v="237 OBRAZOVANJE"/>
    <s v="23705 VISOKO OBRAZOVANJE"/>
    <x v="2"/>
    <x v="9"/>
    <n v="0"/>
    <n v="0"/>
    <n v="0"/>
    <x v="4"/>
    <n v="121000"/>
    <n v="151428.54999999999"/>
    <n v="0"/>
  </r>
  <r>
    <s v="202 PLAN RASHODA"/>
    <s v="237 OBRAZOVANJE"/>
    <s v="23705 VISOKO OBRAZOVANJE"/>
    <x v="2"/>
    <x v="9"/>
    <n v="0"/>
    <n v="0"/>
    <n v="0"/>
    <x v="2"/>
    <n v="120000"/>
    <n v="171784.44"/>
    <n v="0"/>
  </r>
  <r>
    <s v="202 PLAN RASHODA"/>
    <s v="237 OBRAZOVANJE"/>
    <s v="23705 VISOKO OBRAZOVANJE"/>
    <x v="2"/>
    <x v="17"/>
    <n v="3000"/>
    <n v="9985"/>
    <n v="0"/>
    <x v="2"/>
    <n v="3000"/>
    <n v="3685"/>
    <n v="0"/>
  </r>
  <r>
    <s v="202 PLAN RASHODA"/>
    <s v="237 OBRAZOVANJE"/>
    <s v="23705 VISOKO OBRAZOVANJE"/>
    <x v="2"/>
    <x v="17"/>
    <n v="0"/>
    <n v="0"/>
    <n v="0"/>
    <x v="4"/>
    <n v="0"/>
    <n v="6300"/>
    <n v="0"/>
  </r>
  <r>
    <s v="202 PLAN RASHODA"/>
    <s v="237 OBRAZOVANJE"/>
    <s v="23705 VISOKO OBRAZOVANJE"/>
    <x v="2"/>
    <x v="10"/>
    <n v="2619100"/>
    <n v="2579719.83"/>
    <n v="0"/>
    <x v="4"/>
    <n v="1405000"/>
    <n v="449199.08"/>
    <n v="0"/>
  </r>
  <r>
    <s v="202 PLAN RASHODA"/>
    <s v="237 OBRAZOVANJE"/>
    <s v="23705 VISOKO OBRAZOVANJE"/>
    <x v="2"/>
    <x v="10"/>
    <n v="0"/>
    <n v="0"/>
    <n v="0"/>
    <x v="2"/>
    <n v="949100"/>
    <n v="2027362.68"/>
    <n v="0"/>
  </r>
  <r>
    <s v="202 PLAN RASHODA"/>
    <s v="237 OBRAZOVANJE"/>
    <s v="23705 VISOKO OBRAZOVANJE"/>
    <x v="2"/>
    <x v="10"/>
    <n v="0"/>
    <n v="0"/>
    <n v="0"/>
    <x v="3"/>
    <n v="265000"/>
    <n v="103158.07"/>
    <n v="0"/>
  </r>
  <r>
    <s v="202 PLAN RASHODA"/>
    <s v="237 OBRAZOVANJE"/>
    <s v="23705 VISOKO OBRAZOVANJE"/>
    <x v="2"/>
    <x v="25"/>
    <n v="20000"/>
    <n v="40610.06"/>
    <n v="0"/>
    <x v="4"/>
    <n v="20000"/>
    <n v="40610.06"/>
    <n v="0"/>
  </r>
  <r>
    <s v="202 PLAN RASHODA"/>
    <s v="237 OBRAZOVANJE"/>
    <s v="23705 VISOKO OBRAZOVANJE"/>
    <x v="2"/>
    <x v="11"/>
    <n v="165000"/>
    <n v="152695.17000000001"/>
    <n v="0"/>
    <x v="3"/>
    <n v="15000"/>
    <n v="8762.5"/>
    <n v="0"/>
  </r>
  <r>
    <s v="202 PLAN RASHODA"/>
    <s v="237 OBRAZOVANJE"/>
    <s v="23705 VISOKO OBRAZOVANJE"/>
    <x v="2"/>
    <x v="11"/>
    <n v="0"/>
    <n v="0"/>
    <n v="0"/>
    <x v="5"/>
    <n v="20000"/>
    <n v="0"/>
    <n v="0"/>
  </r>
  <r>
    <s v="202 PLAN RASHODA"/>
    <s v="237 OBRAZOVANJE"/>
    <s v="23705 VISOKO OBRAZOVANJE"/>
    <x v="2"/>
    <x v="11"/>
    <n v="0"/>
    <n v="0"/>
    <n v="0"/>
    <x v="4"/>
    <n v="75000"/>
    <n v="75399.75"/>
    <n v="0"/>
  </r>
  <r>
    <s v="202 PLAN RASHODA"/>
    <s v="237 OBRAZOVANJE"/>
    <s v="23705 VISOKO OBRAZOVANJE"/>
    <x v="2"/>
    <x v="11"/>
    <n v="0"/>
    <n v="0"/>
    <n v="0"/>
    <x v="2"/>
    <n v="55000"/>
    <n v="68532.92"/>
    <n v="0"/>
  </r>
  <r>
    <s v="202 PLAN RASHODA"/>
    <s v="237 OBRAZOVANJE"/>
    <s v="23705 VISOKO OBRAZOVANJE"/>
    <x v="2"/>
    <x v="26"/>
    <n v="17848"/>
    <n v="30824.45"/>
    <n v="0"/>
    <x v="3"/>
    <n v="7848"/>
    <n v="27189.56"/>
    <n v="0"/>
  </r>
  <r>
    <s v="202 PLAN RASHODA"/>
    <s v="237 OBRAZOVANJE"/>
    <s v="23705 VISOKO OBRAZOVANJE"/>
    <x v="2"/>
    <x v="26"/>
    <n v="0"/>
    <n v="0"/>
    <n v="0"/>
    <x v="2"/>
    <n v="10000"/>
    <n v="3634.89"/>
    <n v="0"/>
  </r>
  <r>
    <s v="202 PLAN RASHODA"/>
    <s v="237 OBRAZOVANJE"/>
    <s v="23705 VISOKO OBRAZOVANJE"/>
    <x v="2"/>
    <x v="27"/>
    <n v="500"/>
    <n v="19476.27"/>
    <n v="0"/>
    <x v="4"/>
    <n v="0"/>
    <n v="540.32000000000005"/>
    <n v="0"/>
  </r>
  <r>
    <s v="202 PLAN RASHODA"/>
    <s v="237 OBRAZOVANJE"/>
    <s v="23705 VISOKO OBRAZOVANJE"/>
    <x v="2"/>
    <x v="27"/>
    <n v="0"/>
    <n v="0"/>
    <n v="0"/>
    <x v="2"/>
    <n v="500"/>
    <n v="18935.95"/>
    <n v="0"/>
  </r>
  <r>
    <s v="202 PLAN RASHODA"/>
    <s v="237 OBRAZOVANJE"/>
    <s v="23705 VISOKO OBRAZOVANJE"/>
    <x v="2"/>
    <x v="12"/>
    <n v="230900"/>
    <n v="155131.69"/>
    <n v="0"/>
    <x v="5"/>
    <n v="0"/>
    <n v="6071.5"/>
    <n v="0"/>
  </r>
  <r>
    <s v="202 PLAN RASHODA"/>
    <s v="237 OBRAZOVANJE"/>
    <s v="23705 VISOKO OBRAZOVANJE"/>
    <x v="2"/>
    <x v="12"/>
    <n v="0"/>
    <n v="0"/>
    <n v="0"/>
    <x v="3"/>
    <n v="10000"/>
    <n v="9816.76"/>
    <n v="0"/>
  </r>
  <r>
    <s v="202 PLAN RASHODA"/>
    <s v="237 OBRAZOVANJE"/>
    <s v="23705 VISOKO OBRAZOVANJE"/>
    <x v="2"/>
    <x v="12"/>
    <n v="0"/>
    <n v="0"/>
    <n v="0"/>
    <x v="2"/>
    <n v="155900"/>
    <n v="123140.13"/>
    <n v="0"/>
  </r>
  <r>
    <s v="202 PLAN RASHODA"/>
    <s v="237 OBRAZOVANJE"/>
    <s v="23705 VISOKO OBRAZOVANJE"/>
    <x v="2"/>
    <x v="12"/>
    <n v="0"/>
    <n v="0"/>
    <n v="0"/>
    <x v="4"/>
    <n v="65000"/>
    <n v="16103.3"/>
    <n v="0"/>
  </r>
  <r>
    <s v="202 PLAN RASHODA"/>
    <s v="237 OBRAZOVANJE"/>
    <s v="23705 VISOKO OBRAZOVANJE"/>
    <x v="2"/>
    <x v="28"/>
    <n v="38000"/>
    <n v="73181.61"/>
    <n v="0"/>
    <x v="3"/>
    <n v="0"/>
    <n v="70"/>
    <n v="0"/>
  </r>
  <r>
    <s v="202 PLAN RASHODA"/>
    <s v="237 OBRAZOVANJE"/>
    <s v="23705 VISOKO OBRAZOVANJE"/>
    <x v="2"/>
    <x v="28"/>
    <n v="0"/>
    <n v="0"/>
    <n v="0"/>
    <x v="4"/>
    <n v="28000"/>
    <n v="62101.81"/>
    <n v="0"/>
  </r>
  <r>
    <s v="202 PLAN RASHODA"/>
    <s v="237 OBRAZOVANJE"/>
    <s v="23705 VISOKO OBRAZOVANJE"/>
    <x v="2"/>
    <x v="28"/>
    <n v="0"/>
    <n v="0"/>
    <n v="0"/>
    <x v="2"/>
    <n v="10000"/>
    <n v="11009.8"/>
    <n v="0"/>
  </r>
  <r>
    <s v="202 PLAN RASHODA"/>
    <s v="237 OBRAZOVANJE"/>
    <s v="23705 VISOKO OBRAZOVANJE"/>
    <x v="2"/>
    <x v="13"/>
    <n v="18200"/>
    <n v="11478.5"/>
    <n v="0"/>
    <x v="2"/>
    <n v="15000"/>
    <n v="11126"/>
    <n v="0"/>
  </r>
  <r>
    <s v="202 PLAN RASHODA"/>
    <s v="237 OBRAZOVANJE"/>
    <s v="23705 VISOKO OBRAZOVANJE"/>
    <x v="2"/>
    <x v="13"/>
    <n v="0"/>
    <n v="0"/>
    <n v="0"/>
    <x v="3"/>
    <n v="3000"/>
    <n v="0"/>
    <n v="0"/>
  </r>
  <r>
    <s v="202 PLAN RASHODA"/>
    <s v="237 OBRAZOVANJE"/>
    <s v="23705 VISOKO OBRAZOVANJE"/>
    <x v="2"/>
    <x v="13"/>
    <n v="0"/>
    <n v="0"/>
    <n v="0"/>
    <x v="4"/>
    <n v="200"/>
    <n v="352.5"/>
    <n v="0"/>
  </r>
  <r>
    <s v="202 PLAN RASHODA"/>
    <s v="237 OBRAZOVANJE"/>
    <s v="23705 VISOKO OBRAZOVANJE"/>
    <x v="2"/>
    <x v="29"/>
    <n v="288000"/>
    <n v="156373.43"/>
    <n v="0"/>
    <x v="4"/>
    <n v="150000"/>
    <n v="124751.23"/>
    <n v="0"/>
  </r>
  <r>
    <s v="202 PLAN RASHODA"/>
    <s v="237 OBRAZOVANJE"/>
    <s v="23705 VISOKO OBRAZOVANJE"/>
    <x v="2"/>
    <x v="29"/>
    <n v="0"/>
    <n v="0"/>
    <n v="0"/>
    <x v="2"/>
    <n v="120000"/>
    <n v="16296.74"/>
    <n v="0"/>
  </r>
  <r>
    <s v="202 PLAN RASHODA"/>
    <s v="237 OBRAZOVANJE"/>
    <s v="23705 VISOKO OBRAZOVANJE"/>
    <x v="2"/>
    <x v="29"/>
    <n v="0"/>
    <n v="0"/>
    <n v="0"/>
    <x v="3"/>
    <n v="18000"/>
    <n v="15325.46"/>
    <n v="0"/>
  </r>
  <r>
    <s v="202 PLAN RASHODA"/>
    <s v="237 OBRAZOVANJE"/>
    <s v="23705 VISOKO OBRAZOVANJE"/>
    <x v="2"/>
    <x v="30"/>
    <n v="28550"/>
    <n v="24130.33"/>
    <n v="0"/>
    <x v="2"/>
    <n v="28000"/>
    <n v="22034.57"/>
    <n v="0"/>
  </r>
  <r>
    <s v="202 PLAN RASHODA"/>
    <s v="237 OBRAZOVANJE"/>
    <s v="23705 VISOKO OBRAZOVANJE"/>
    <x v="2"/>
    <x v="30"/>
    <n v="0"/>
    <n v="0"/>
    <n v="0"/>
    <x v="4"/>
    <n v="550"/>
    <n v="2095.7600000000002"/>
    <n v="0"/>
  </r>
  <r>
    <s v="202 PLAN RASHODA"/>
    <s v="237 OBRAZOVANJE"/>
    <s v="23705 VISOKO OBRAZOVANJE"/>
    <x v="2"/>
    <x v="14"/>
    <n v="12000"/>
    <n v="16780.54"/>
    <n v="0"/>
    <x v="2"/>
    <n v="12000"/>
    <n v="14784.66"/>
    <n v="0"/>
  </r>
  <r>
    <s v="202 PLAN RASHODA"/>
    <s v="237 OBRAZOVANJE"/>
    <s v="23705 VISOKO OBRAZOVANJE"/>
    <x v="2"/>
    <x v="14"/>
    <n v="0"/>
    <n v="0"/>
    <n v="0"/>
    <x v="4"/>
    <n v="0"/>
    <n v="1812.54"/>
    <n v="0"/>
  </r>
  <r>
    <s v="202 PLAN RASHODA"/>
    <s v="237 OBRAZOVANJE"/>
    <s v="23705 VISOKO OBRAZOVANJE"/>
    <x v="2"/>
    <x v="14"/>
    <n v="0"/>
    <n v="0"/>
    <n v="0"/>
    <x v="3"/>
    <n v="0"/>
    <n v="183.34"/>
    <n v="0"/>
  </r>
  <r>
    <s v="202 PLAN RASHODA"/>
    <s v="237 OBRAZOVANJE"/>
    <s v="23705 VISOKO OBRAZOVANJE"/>
    <x v="2"/>
    <x v="31"/>
    <n v="0"/>
    <n v="111"/>
    <n v="0"/>
    <x v="2"/>
    <n v="0"/>
    <n v="111"/>
    <n v="0"/>
  </r>
  <r>
    <s v="202 PLAN RASHODA"/>
    <s v="237 OBRAZOVANJE"/>
    <s v="23705 VISOKO OBRAZOVANJE"/>
    <x v="2"/>
    <x v="32"/>
    <n v="0"/>
    <n v="299960"/>
    <n v="0"/>
    <x v="2"/>
    <n v="0"/>
    <n v="299960"/>
    <n v="0"/>
  </r>
  <r>
    <s v="202 PLAN RASHODA"/>
    <s v="237 OBRAZOVANJE"/>
    <s v="23705 VISOKO OBRAZOVANJE"/>
    <x v="2"/>
    <x v="15"/>
    <n v="0"/>
    <n v="11400"/>
    <n v="0"/>
    <x v="3"/>
    <n v="0"/>
    <n v="11400"/>
    <n v="0"/>
  </r>
  <r>
    <s v="202 PLAN RASHODA"/>
    <s v="237 OBRAZOVANJE"/>
    <s v="23705 VISOKO OBRAZOVANJE"/>
    <x v="2"/>
    <x v="33"/>
    <n v="30000"/>
    <n v="35661.25"/>
    <n v="0"/>
    <x v="4"/>
    <n v="30000"/>
    <n v="35661.25"/>
    <n v="0"/>
  </r>
  <r>
    <s v="202 PLAN RASHODA"/>
    <s v="237 OBRAZOVANJE"/>
    <s v="23705 VISOKO OBRAZOVANJE"/>
    <x v="2"/>
    <x v="34"/>
    <n v="53000"/>
    <n v="55300"/>
    <n v="0"/>
    <x v="5"/>
    <n v="0"/>
    <n v="1000"/>
    <n v="0"/>
  </r>
  <r>
    <s v="202 PLAN RASHODA"/>
    <s v="237 OBRAZOVANJE"/>
    <s v="23705 VISOKO OBRAZOVANJE"/>
    <x v="2"/>
    <x v="34"/>
    <n v="0"/>
    <n v="0"/>
    <n v="0"/>
    <x v="4"/>
    <n v="27000"/>
    <n v="42000"/>
    <n v="0"/>
  </r>
  <r>
    <s v="202 PLAN RASHODA"/>
    <s v="237 OBRAZOVANJE"/>
    <s v="23705 VISOKO OBRAZOVANJE"/>
    <x v="2"/>
    <x v="34"/>
    <n v="0"/>
    <n v="0"/>
    <n v="0"/>
    <x v="2"/>
    <n v="25000"/>
    <n v="12300"/>
    <n v="0"/>
  </r>
  <r>
    <s v="202 PLAN RASHODA"/>
    <s v="237 OBRAZOVANJE"/>
    <s v="23705 VISOKO OBRAZOVANJE"/>
    <x v="2"/>
    <x v="34"/>
    <n v="0"/>
    <n v="0"/>
    <n v="0"/>
    <x v="3"/>
    <n v="1000"/>
    <n v="0"/>
    <n v="0"/>
  </r>
  <r>
    <s v="202 PLAN RASHODA"/>
    <s v="237 OBRAZOVANJE"/>
    <s v="23705 VISOKO OBRAZOVANJE"/>
    <x v="2"/>
    <x v="35"/>
    <n v="0"/>
    <n v="125.66"/>
    <n v="0"/>
    <x v="2"/>
    <n v="0"/>
    <n v="125.66"/>
    <n v="0"/>
  </r>
  <r>
    <s v="202 PLAN RASHODA"/>
    <s v="237 OBRAZOVANJE"/>
    <s v="23705 VISOKO OBRAZOVANJE"/>
    <x v="2"/>
    <x v="36"/>
    <n v="235000"/>
    <n v="225911.86"/>
    <n v="0"/>
    <x v="3"/>
    <n v="150000"/>
    <n v="143568.75"/>
    <n v="0"/>
  </r>
  <r>
    <s v="202 PLAN RASHODA"/>
    <s v="237 OBRAZOVANJE"/>
    <s v="23705 VISOKO OBRAZOVANJE"/>
    <x v="2"/>
    <x v="36"/>
    <n v="0"/>
    <n v="0"/>
    <n v="0"/>
    <x v="4"/>
    <n v="85000"/>
    <n v="82343.11"/>
    <n v="0"/>
  </r>
  <r>
    <s v="202 PLAN RASHODA"/>
    <s v="237 OBRAZOVANJE"/>
    <s v="23705 VISOKO OBRAZOVANJE"/>
    <x v="2"/>
    <x v="16"/>
    <n v="620000"/>
    <n v="612266.86"/>
    <n v="0"/>
    <x v="6"/>
    <n v="0"/>
    <n v="5954.65"/>
    <n v="0"/>
  </r>
  <r>
    <s v="202 PLAN RASHODA"/>
    <s v="237 OBRAZOVANJE"/>
    <s v="23705 VISOKO OBRAZOVANJE"/>
    <x v="2"/>
    <x v="16"/>
    <n v="0"/>
    <n v="0"/>
    <n v="0"/>
    <x v="4"/>
    <n v="520000"/>
    <n v="557022.62"/>
    <n v="0"/>
  </r>
  <r>
    <s v="202 PLAN RASHODA"/>
    <s v="237 OBRAZOVANJE"/>
    <s v="23705 VISOKO OBRAZOVANJE"/>
    <x v="2"/>
    <x v="16"/>
    <n v="0"/>
    <n v="0"/>
    <n v="0"/>
    <x v="3"/>
    <n v="15000"/>
    <n v="14812.5"/>
    <n v="0"/>
  </r>
  <r>
    <s v="202 PLAN RASHODA"/>
    <s v="237 OBRAZOVANJE"/>
    <s v="23705 VISOKO OBRAZOVANJE"/>
    <x v="2"/>
    <x v="16"/>
    <n v="0"/>
    <n v="0"/>
    <n v="0"/>
    <x v="5"/>
    <n v="45000"/>
    <n v="0"/>
    <n v="0"/>
  </r>
  <r>
    <s v="202 PLAN RASHODA"/>
    <s v="237 OBRAZOVANJE"/>
    <s v="23705 VISOKO OBRAZOVANJE"/>
    <x v="2"/>
    <x v="16"/>
    <n v="0"/>
    <n v="0"/>
    <n v="0"/>
    <x v="2"/>
    <n v="40000"/>
    <n v="34477.089999999997"/>
    <n v="0"/>
  </r>
  <r>
    <s v="202 PLAN RASHODA"/>
    <s v="237 OBRAZOVANJE"/>
    <s v="23705 VISOKO OBRAZOVANJE"/>
    <x v="2"/>
    <x v="37"/>
    <n v="25000"/>
    <n v="21295.89"/>
    <n v="0"/>
    <x v="2"/>
    <n v="15000"/>
    <n v="12154.63"/>
    <n v="0"/>
  </r>
  <r>
    <s v="202 PLAN RASHODA"/>
    <s v="237 OBRAZOVANJE"/>
    <s v="23705 VISOKO OBRAZOVANJE"/>
    <x v="2"/>
    <x v="37"/>
    <n v="0"/>
    <n v="0"/>
    <n v="0"/>
    <x v="4"/>
    <n v="10000"/>
    <n v="9141.26"/>
    <n v="0"/>
  </r>
  <r>
    <s v="202 PLAN RASHODA"/>
    <s v="237 OBRAZOVANJE"/>
    <s v="23705 VISOKO OBRAZOVANJE"/>
    <x v="2"/>
    <x v="38"/>
    <n v="38000"/>
    <n v="30927.32"/>
    <n v="0"/>
    <x v="4"/>
    <n v="30000"/>
    <n v="29466.880000000001"/>
    <n v="0"/>
  </r>
  <r>
    <s v="202 PLAN RASHODA"/>
    <s v="237 OBRAZOVANJE"/>
    <s v="23705 VISOKO OBRAZOVANJE"/>
    <x v="2"/>
    <x v="38"/>
    <n v="0"/>
    <n v="0"/>
    <n v="0"/>
    <x v="2"/>
    <n v="8000"/>
    <n v="1460.44"/>
    <n v="0"/>
  </r>
  <r>
    <s v="202 PLAN RASHODA"/>
    <s v="237 OBRAZOVANJE"/>
    <s v="23705 VISOKO OBRAZOVANJE"/>
    <x v="2"/>
    <x v="39"/>
    <n v="300000"/>
    <n v="379950.03"/>
    <n v="0"/>
    <x v="4"/>
    <n v="300000"/>
    <n v="253844.97"/>
    <n v="0"/>
  </r>
  <r>
    <s v="202 PLAN RASHODA"/>
    <s v="237 OBRAZOVANJE"/>
    <s v="23705 VISOKO OBRAZOVANJE"/>
    <x v="2"/>
    <x v="39"/>
    <n v="0"/>
    <n v="0"/>
    <n v="0"/>
    <x v="3"/>
    <n v="0"/>
    <n v="126105.06"/>
    <n v="0"/>
  </r>
  <r>
    <s v="202 PLAN RASHODA"/>
    <s v="237 OBRAZOVANJE"/>
    <s v="23705 VISOKO OBRAZOVANJE"/>
    <x v="2"/>
    <x v="40"/>
    <n v="60000"/>
    <n v="53413.38"/>
    <n v="0"/>
    <x v="4"/>
    <n v="60000"/>
    <n v="53413.38"/>
    <n v="0"/>
  </r>
  <r>
    <s v="202 PLAN RASHODA"/>
    <s v="237 OBRAZOVANJE"/>
    <s v="23705 VISOKO OBRAZOVANJE"/>
    <x v="2"/>
    <x v="41"/>
    <n v="133000"/>
    <n v="0"/>
    <n v="0"/>
    <x v="3"/>
    <n v="125000"/>
    <n v="0"/>
    <n v="0"/>
  </r>
  <r>
    <s v="202 PLAN RASHODA"/>
    <s v="237 OBRAZOVANJE"/>
    <s v="23705 VISOKO OBRAZOVANJE"/>
    <x v="2"/>
    <x v="41"/>
    <n v="0"/>
    <n v="0"/>
    <n v="0"/>
    <x v="6"/>
    <n v="8000"/>
    <n v="0"/>
    <n v="0"/>
  </r>
  <r>
    <s v="202 PLAN RASHODA"/>
    <s v="237 OBRAZOVANJE"/>
    <s v="23705 VISOKO OBRAZOVANJE"/>
    <x v="2"/>
    <x v="42"/>
    <n v="18000"/>
    <n v="17525"/>
    <n v="0"/>
    <x v="4"/>
    <n v="18000"/>
    <n v="17525"/>
    <n v="0"/>
  </r>
  <r>
    <s v="202 PLAN RASHODA"/>
    <s v="237 OBRAZOVANJE"/>
    <s v="23705 VISOKO OBRAZOVANJE"/>
    <x v="2"/>
    <x v="43"/>
    <n v="48900"/>
    <n v="56426.73"/>
    <n v="0"/>
    <x v="5"/>
    <n v="0"/>
    <n v="9168.2000000000007"/>
    <n v="0"/>
  </r>
  <r>
    <s v="202 PLAN RASHODA"/>
    <s v="237 OBRAZOVANJE"/>
    <s v="23705 VISOKO OBRAZOVANJE"/>
    <x v="2"/>
    <x v="43"/>
    <n v="0"/>
    <n v="0"/>
    <n v="0"/>
    <x v="4"/>
    <n v="40000"/>
    <n v="46838.53"/>
    <n v="0"/>
  </r>
  <r>
    <s v="202 PLAN RASHODA"/>
    <s v="237 OBRAZOVANJE"/>
    <s v="23705 VISOKO OBRAZOVANJE"/>
    <x v="2"/>
    <x v="43"/>
    <n v="0"/>
    <n v="0"/>
    <n v="0"/>
    <x v="3"/>
    <n v="4000"/>
    <n v="0"/>
    <n v="0"/>
  </r>
  <r>
    <s v="202 PLAN RASHODA"/>
    <s v="237 OBRAZOVANJE"/>
    <s v="23705 VISOKO OBRAZOVANJE"/>
    <x v="2"/>
    <x v="43"/>
    <n v="0"/>
    <n v="0"/>
    <n v="0"/>
    <x v="2"/>
    <n v="4900"/>
    <n v="420"/>
    <n v="0"/>
  </r>
  <r>
    <s v="202 PLAN RASHODA"/>
    <s v="237 OBRAZOVANJE"/>
    <s v="23705 VISOKO OBRAZOVANJE"/>
    <x v="2"/>
    <x v="44"/>
    <n v="0"/>
    <n v="15000"/>
    <n v="0"/>
    <x v="2"/>
    <n v="0"/>
    <n v="2750"/>
    <n v="0"/>
  </r>
  <r>
    <s v="202 PLAN RASHODA"/>
    <s v="237 OBRAZOVANJE"/>
    <s v="23705 VISOKO OBRAZOVANJE"/>
    <x v="2"/>
    <x v="44"/>
    <n v="0"/>
    <n v="0"/>
    <n v="0"/>
    <x v="4"/>
    <n v="0"/>
    <n v="12250"/>
    <n v="0"/>
  </r>
  <r>
    <s v="202 PLAN RASHODA"/>
    <s v="237 OBRAZOVANJE"/>
    <s v="23705 VISOKO OBRAZOVANJE"/>
    <x v="3"/>
    <x v="0"/>
    <n v="1435000"/>
    <n v="1434365.27"/>
    <n v="0"/>
    <x v="1"/>
    <n v="1435000"/>
    <n v="1434365.27"/>
    <n v="0"/>
  </r>
  <r>
    <s v="202 PLAN RASHODA"/>
    <s v="237 OBRAZOVANJE"/>
    <s v="23705 VISOKO OBRAZOVANJE"/>
    <x v="3"/>
    <x v="2"/>
    <n v="223000"/>
    <n v="222326.61"/>
    <n v="0"/>
    <x v="1"/>
    <n v="223000"/>
    <n v="222326.61"/>
    <n v="0"/>
  </r>
  <r>
    <s v="202 PLAN RASHODA"/>
    <s v="237 OBRAZOVANJE"/>
    <s v="23705 VISOKO OBRAZOVANJE"/>
    <x v="3"/>
    <x v="3"/>
    <n v="24000"/>
    <n v="24384.16"/>
    <n v="0"/>
    <x v="1"/>
    <n v="24000"/>
    <n v="24384.16"/>
    <n v="0"/>
  </r>
  <r>
    <s v="202 PLAN RASHODA"/>
    <s v="237 OBRAZOVANJE"/>
    <s v="23705 VISOKO OBRAZOVANJE"/>
    <x v="3"/>
    <x v="4"/>
    <n v="26000"/>
    <n v="32659.91"/>
    <n v="0"/>
    <x v="1"/>
    <n v="26000"/>
    <n v="32659.91"/>
    <n v="0"/>
  </r>
  <r>
    <s v="202 PLAN RASHODA"/>
    <s v="237 OBRAZOVANJE"/>
    <s v="23705 VISOKO OBRAZOVANJE"/>
    <x v="3"/>
    <x v="6"/>
    <n v="35000"/>
    <n v="46247.5"/>
    <n v="0"/>
    <x v="1"/>
    <n v="35000"/>
    <n v="46247.5"/>
    <n v="0"/>
  </r>
  <r>
    <s v="202 PLAN RASHODA"/>
    <s v="237 OBRAZOVANJE"/>
    <s v="23705 VISOKO OBRAZOVANJE"/>
    <x v="3"/>
    <x v="7"/>
    <n v="82000"/>
    <n v="82935.649999999994"/>
    <n v="0"/>
    <x v="1"/>
    <n v="82000"/>
    <n v="82935.649999999994"/>
    <n v="0"/>
  </r>
  <r>
    <s v="202 PLAN RASHODA"/>
    <s v="237 OBRAZOVANJE"/>
    <s v="23705 VISOKO OBRAZOVANJE"/>
    <x v="3"/>
    <x v="18"/>
    <n v="0"/>
    <n v="642.83000000000004"/>
    <n v="0"/>
    <x v="1"/>
    <n v="0"/>
    <n v="642.83000000000004"/>
    <n v="0"/>
  </r>
  <r>
    <s v="202 PLAN RASHODA"/>
    <s v="237 OBRAZOVANJE"/>
    <s v="23705 VISOKO OBRAZOVANJE"/>
    <x v="3"/>
    <x v="19"/>
    <n v="354209"/>
    <n v="397719.01"/>
    <n v="0"/>
    <x v="1"/>
    <n v="354209"/>
    <n v="397719.01"/>
    <n v="0"/>
  </r>
  <r>
    <s v="202 PLAN RASHODA"/>
    <s v="237 OBRAZOVANJE"/>
    <s v="23705 VISOKO OBRAZOVANJE"/>
    <x v="3"/>
    <x v="20"/>
    <n v="10000"/>
    <n v="7325.63"/>
    <n v="0"/>
    <x v="1"/>
    <n v="10000"/>
    <n v="7325.63"/>
    <n v="0"/>
  </r>
  <r>
    <s v="202 PLAN RASHODA"/>
    <s v="237 OBRAZOVANJE"/>
    <s v="23705 VISOKO OBRAZOVANJE"/>
    <x v="3"/>
    <x v="21"/>
    <n v="6000"/>
    <n v="4407.88"/>
    <n v="0"/>
    <x v="1"/>
    <n v="6000"/>
    <n v="4407.88"/>
    <n v="0"/>
  </r>
  <r>
    <s v="202 PLAN RASHODA"/>
    <s v="237 OBRAZOVANJE"/>
    <s v="23705 VISOKO OBRAZOVANJE"/>
    <x v="3"/>
    <x v="8"/>
    <n v="35000"/>
    <n v="35198.480000000003"/>
    <n v="0"/>
    <x v="1"/>
    <n v="35000"/>
    <n v="35198.480000000003"/>
    <n v="0"/>
  </r>
  <r>
    <s v="202 PLAN RASHODA"/>
    <s v="237 OBRAZOVANJE"/>
    <s v="23705 VISOKO OBRAZOVANJE"/>
    <x v="3"/>
    <x v="22"/>
    <n v="75000"/>
    <n v="18755.009999999998"/>
    <n v="0"/>
    <x v="1"/>
    <n v="75000"/>
    <n v="18755.009999999998"/>
    <n v="0"/>
  </r>
  <r>
    <s v="202 PLAN RASHODA"/>
    <s v="237 OBRAZOVANJE"/>
    <s v="23705 VISOKO OBRAZOVANJE"/>
    <x v="3"/>
    <x v="23"/>
    <n v="60000"/>
    <n v="75251.87"/>
    <n v="0"/>
    <x v="1"/>
    <n v="60000"/>
    <n v="75251.87"/>
    <n v="0"/>
  </r>
  <r>
    <s v="202 PLAN RASHODA"/>
    <s v="237 OBRAZOVANJE"/>
    <s v="23705 VISOKO OBRAZOVANJE"/>
    <x v="3"/>
    <x v="24"/>
    <n v="119791"/>
    <n v="183354.2"/>
    <n v="0"/>
    <x v="1"/>
    <n v="119791"/>
    <n v="183354.2"/>
    <n v="0"/>
  </r>
  <r>
    <s v="202 PLAN RASHODA"/>
    <s v="237 OBRAZOVANJE"/>
    <s v="23705 VISOKO OBRAZOVANJE"/>
    <x v="3"/>
    <x v="9"/>
    <n v="45000"/>
    <n v="52119.5"/>
    <n v="0"/>
    <x v="1"/>
    <n v="45000"/>
    <n v="52119.5"/>
    <n v="0"/>
  </r>
  <r>
    <s v="202 PLAN RASHODA"/>
    <s v="237 OBRAZOVANJE"/>
    <s v="23705 VISOKO OBRAZOVANJE"/>
    <x v="3"/>
    <x v="10"/>
    <n v="500000"/>
    <n v="504470.13"/>
    <n v="0"/>
    <x v="1"/>
    <n v="500000"/>
    <n v="504470.13"/>
    <n v="0"/>
  </r>
  <r>
    <s v="202 PLAN RASHODA"/>
    <s v="237 OBRAZOVANJE"/>
    <s v="23705 VISOKO OBRAZOVANJE"/>
    <x v="3"/>
    <x v="25"/>
    <n v="70000"/>
    <n v="70204.59"/>
    <n v="0"/>
    <x v="1"/>
    <n v="70000"/>
    <n v="70204.59"/>
    <n v="0"/>
  </r>
  <r>
    <s v="202 PLAN RASHODA"/>
    <s v="237 OBRAZOVANJE"/>
    <s v="23705 VISOKO OBRAZOVANJE"/>
    <x v="3"/>
    <x v="11"/>
    <n v="0"/>
    <n v="450"/>
    <n v="0"/>
    <x v="1"/>
    <n v="0"/>
    <n v="450"/>
    <n v="0"/>
  </r>
  <r>
    <s v="202 PLAN RASHODA"/>
    <s v="237 OBRAZOVANJE"/>
    <s v="23705 VISOKO OBRAZOVANJE"/>
    <x v="3"/>
    <x v="27"/>
    <n v="120000"/>
    <n v="92747"/>
    <n v="0"/>
    <x v="1"/>
    <n v="120000"/>
    <n v="92747"/>
    <n v="0"/>
  </r>
  <r>
    <s v="202 PLAN RASHODA"/>
    <s v="237 OBRAZOVANJE"/>
    <s v="23705 VISOKO OBRAZOVANJE"/>
    <x v="3"/>
    <x v="12"/>
    <n v="40000"/>
    <n v="0"/>
    <n v="0"/>
    <x v="1"/>
    <n v="40000"/>
    <n v="0"/>
    <n v="0"/>
  </r>
  <r>
    <s v="202 PLAN RASHODA"/>
    <s v="237 OBRAZOVANJE"/>
    <s v="23705 VISOKO OBRAZOVANJE"/>
    <x v="3"/>
    <x v="28"/>
    <n v="20000"/>
    <n v="9756.5"/>
    <n v="0"/>
    <x v="1"/>
    <n v="20000"/>
    <n v="9756.5"/>
    <n v="0"/>
  </r>
  <r>
    <s v="202 PLAN RASHODA"/>
    <s v="237 OBRAZOVANJE"/>
    <s v="23705 VISOKO OBRAZOVANJE"/>
    <x v="3"/>
    <x v="13"/>
    <n v="0"/>
    <n v="362.5"/>
    <n v="0"/>
    <x v="1"/>
    <n v="0"/>
    <n v="362.5"/>
    <n v="0"/>
  </r>
  <r>
    <s v="202 PLAN RASHODA"/>
    <s v="237 OBRAZOVANJE"/>
    <s v="23705 VISOKO OBRAZOVANJE"/>
    <x v="3"/>
    <x v="29"/>
    <n v="100000"/>
    <n v="97993.5"/>
    <n v="0"/>
    <x v="1"/>
    <n v="100000"/>
    <n v="97993.5"/>
    <n v="0"/>
  </r>
  <r>
    <s v="202 PLAN RASHODA"/>
    <s v="237 OBRAZOVANJE"/>
    <s v="23705 VISOKO OBRAZOVANJE"/>
    <x v="3"/>
    <x v="30"/>
    <n v="20000"/>
    <n v="16903.27"/>
    <n v="0"/>
    <x v="1"/>
    <n v="20000"/>
    <n v="16903.27"/>
    <n v="0"/>
  </r>
  <r>
    <s v="202 PLAN RASHODA"/>
    <s v="238 ZNANOST I TEHNOLOŠKI RAZVOJ"/>
    <s v="23801 ULAGANJE U ZNANSTVENO ISTRAŽIVAČKU DJELATNOST"/>
    <x v="4"/>
    <x v="2"/>
    <n v="0"/>
    <n v="137.27000000000001"/>
    <n v="0"/>
    <x v="4"/>
    <n v="0"/>
    <n v="137.27000000000001"/>
    <n v="0"/>
  </r>
  <r>
    <s v="202 PLAN RASHODA"/>
    <s v="238 ZNANOST I TEHNOLOŠKI RAZVOJ"/>
    <s v="23801 ULAGANJE U ZNANSTVENO ISTRAŽIVAČKU DJELATNOST"/>
    <x v="4"/>
    <x v="4"/>
    <n v="60342"/>
    <n v="69747.48"/>
    <n v="0"/>
    <x v="2"/>
    <n v="0"/>
    <n v="0"/>
    <n v="0"/>
  </r>
  <r>
    <s v="202 PLAN RASHODA"/>
    <s v="238 ZNANOST I TEHNOLOŠKI RAZVOJ"/>
    <s v="23801 ULAGANJE U ZNANSTVENO ISTRAŽIVAČKU DJELATNOST"/>
    <x v="4"/>
    <x v="4"/>
    <n v="0"/>
    <n v="0"/>
    <n v="0"/>
    <x v="4"/>
    <n v="42000"/>
    <n v="41748.839999999997"/>
    <n v="0"/>
  </r>
  <r>
    <s v="202 PLAN RASHODA"/>
    <s v="238 ZNANOST I TEHNOLOŠKI RAZVOJ"/>
    <s v="23801 ULAGANJE U ZNANSTVENO ISTRAŽIVAČKU DJELATNOST"/>
    <x v="4"/>
    <x v="4"/>
    <n v="0"/>
    <n v="0"/>
    <n v="0"/>
    <x v="1"/>
    <n v="18342"/>
    <n v="27998.639999999999"/>
    <n v="0"/>
  </r>
  <r>
    <s v="202 PLAN RASHODA"/>
    <s v="238 ZNANOST I TEHNOLOŠKI RAZVOJ"/>
    <s v="23801 ULAGANJE U ZNANSTVENO ISTRAŽIVAČKU DJELATNOST"/>
    <x v="4"/>
    <x v="6"/>
    <n v="19359"/>
    <n v="22492.11"/>
    <n v="0"/>
    <x v="4"/>
    <n v="4000"/>
    <n v="3000"/>
    <n v="0"/>
  </r>
  <r>
    <s v="202 PLAN RASHODA"/>
    <s v="238 ZNANOST I TEHNOLOŠKI RAZVOJ"/>
    <s v="23801 ULAGANJE U ZNANSTVENO ISTRAŽIVAČKU DJELATNOST"/>
    <x v="4"/>
    <x v="6"/>
    <n v="0"/>
    <n v="0"/>
    <n v="0"/>
    <x v="1"/>
    <n v="15359"/>
    <n v="19492.11"/>
    <n v="0"/>
  </r>
  <r>
    <s v="202 PLAN RASHODA"/>
    <s v="238 ZNANOST I TEHNOLOŠKI RAZVOJ"/>
    <s v="23801 ULAGANJE U ZNANSTVENO ISTRAŽIVAČKU DJELATNOST"/>
    <x v="4"/>
    <x v="7"/>
    <n v="2403"/>
    <n v="2116.54"/>
    <n v="0"/>
    <x v="1"/>
    <n v="403"/>
    <n v="403.86"/>
    <n v="0"/>
  </r>
  <r>
    <s v="202 PLAN RASHODA"/>
    <s v="238 ZNANOST I TEHNOLOŠKI RAZVOJ"/>
    <s v="23801 ULAGANJE U ZNANSTVENO ISTRAŽIVAČKU DJELATNOST"/>
    <x v="4"/>
    <x v="7"/>
    <n v="0"/>
    <n v="0"/>
    <n v="0"/>
    <x v="4"/>
    <n v="2000"/>
    <n v="1712.68"/>
    <n v="0"/>
  </r>
  <r>
    <s v="202 PLAN RASHODA"/>
    <s v="238 ZNANOST I TEHNOLOŠKI RAZVOJ"/>
    <s v="23801 ULAGANJE U ZNANSTVENO ISTRAŽIVAČKU DJELATNOST"/>
    <x v="4"/>
    <x v="23"/>
    <n v="0"/>
    <n v="18750"/>
    <n v="0"/>
    <x v="4"/>
    <n v="0"/>
    <n v="18750"/>
    <n v="0"/>
  </r>
  <r>
    <s v="202 PLAN RASHODA"/>
    <s v="238 ZNANOST I TEHNOLOŠKI RAZVOJ"/>
    <s v="23801 ULAGANJE U ZNANSTVENO ISTRAŽIVAČKU DJELATNOST"/>
    <x v="4"/>
    <x v="9"/>
    <n v="2548"/>
    <n v="2548"/>
    <n v="0"/>
    <x v="1"/>
    <n v="2548"/>
    <n v="2548"/>
    <n v="0"/>
  </r>
  <r>
    <s v="202 PLAN RASHODA"/>
    <s v="238 ZNANOST I TEHNOLOŠKI RAZVOJ"/>
    <s v="23801 ULAGANJE U ZNANSTVENO ISTRAŽIVAČKU DJELATNOST"/>
    <x v="4"/>
    <x v="10"/>
    <n v="20476"/>
    <n v="23564.49"/>
    <n v="0"/>
    <x v="1"/>
    <n v="7476"/>
    <n v="10686.68"/>
    <n v="0"/>
  </r>
  <r>
    <s v="202 PLAN RASHODA"/>
    <s v="238 ZNANOST I TEHNOLOŠKI RAZVOJ"/>
    <s v="23801 ULAGANJE U ZNANSTVENO ISTRAŽIVAČKU DJELATNOST"/>
    <x v="4"/>
    <x v="10"/>
    <n v="0"/>
    <n v="0"/>
    <n v="0"/>
    <x v="2"/>
    <n v="10000"/>
    <n v="10000"/>
    <n v="0"/>
  </r>
  <r>
    <s v="202 PLAN RASHODA"/>
    <s v="238 ZNANOST I TEHNOLOŠKI RAZVOJ"/>
    <s v="23801 ULAGANJE U ZNANSTVENO ISTRAŽIVAČKU DJELATNOST"/>
    <x v="4"/>
    <x v="10"/>
    <n v="0"/>
    <n v="0"/>
    <n v="0"/>
    <x v="4"/>
    <n v="3000"/>
    <n v="2877.81"/>
    <n v="0"/>
  </r>
  <r>
    <s v="202 PLAN RASHODA"/>
    <s v="238 ZNANOST I TEHNOLOŠKI RAZVOJ"/>
    <s v="23801 ULAGANJE U ZNANSTVENO ISTRAŽIVAČKU DJELATNOST"/>
    <x v="4"/>
    <x v="11"/>
    <n v="28412"/>
    <n v="9412.5"/>
    <n v="0"/>
    <x v="1"/>
    <n v="9412"/>
    <n v="9412.5"/>
    <n v="0"/>
  </r>
  <r>
    <s v="202 PLAN RASHODA"/>
    <s v="238 ZNANOST I TEHNOLOŠKI RAZVOJ"/>
    <s v="23801 ULAGANJE U ZNANSTVENO ISTRAŽIVAČKU DJELATNOST"/>
    <x v="4"/>
    <x v="11"/>
    <n v="0"/>
    <n v="0"/>
    <n v="0"/>
    <x v="4"/>
    <n v="19000"/>
    <n v="0"/>
    <n v="0"/>
  </r>
  <r>
    <s v="202 PLAN RASHODA"/>
    <s v="238 ZNANOST I TEHNOLOŠKI RAZVOJ"/>
    <s v="23801 ULAGANJE U ZNANSTVENO ISTRAŽIVAČKU DJELATNOST"/>
    <x v="4"/>
    <x v="27"/>
    <n v="0"/>
    <n v="190"/>
    <n v="0"/>
    <x v="4"/>
    <n v="0"/>
    <n v="190"/>
    <n v="0"/>
  </r>
  <r>
    <s v="202 PLAN RASHODA"/>
    <s v="238 ZNANOST I TEHNOLOŠKI RAZVOJ"/>
    <s v="23801 ULAGANJE U ZNANSTVENO ISTRAŽIVAČKU DJELATNOST"/>
    <x v="4"/>
    <x v="12"/>
    <n v="1500"/>
    <n v="255"/>
    <n v="0"/>
    <x v="4"/>
    <n v="1500"/>
    <n v="255"/>
    <n v="0"/>
  </r>
  <r>
    <s v="202 PLAN RASHODA"/>
    <s v="238 ZNANOST I TEHNOLOŠKI RAZVOJ"/>
    <s v="23801 ULAGANJE U ZNANSTVENO ISTRAŽIVAČKU DJELATNOST"/>
    <x v="4"/>
    <x v="28"/>
    <n v="1000"/>
    <n v="347.54"/>
    <n v="0"/>
    <x v="4"/>
    <n v="1000"/>
    <n v="347.54"/>
    <n v="0"/>
  </r>
  <r>
    <s v="202 PLAN RASHODA"/>
    <s v="238 ZNANOST I TEHNOLOŠKI RAZVOJ"/>
    <s v="23801 ULAGANJE U ZNANSTVENO ISTRAŽIVAČKU DJELATNOST"/>
    <x v="4"/>
    <x v="30"/>
    <n v="130"/>
    <n v="130"/>
    <n v="0"/>
    <x v="1"/>
    <n v="130"/>
    <n v="130"/>
    <n v="0"/>
  </r>
  <r>
    <s v="202 PLAN RASHODA"/>
    <s v="238 ZNANOST I TEHNOLOŠKI RAZVOJ"/>
    <s v="23801 ULAGANJE U ZNANSTVENO ISTRAŽIVAČKU DJELATNOST"/>
    <x v="4"/>
    <x v="14"/>
    <n v="0"/>
    <n v="4.1500000000000004"/>
    <n v="0"/>
    <x v="4"/>
    <n v="0"/>
    <n v="4.1500000000000004"/>
    <n v="0"/>
  </r>
  <r>
    <s v="202 PLAN RASHODA"/>
    <s v="238 ZNANOST I TEHNOLOŠKI RAZVOJ"/>
    <s v="23801 ULAGANJE U ZNANSTVENO ISTRAŽIVAČKU DJELATNOST"/>
    <x v="4"/>
    <x v="16"/>
    <n v="62121"/>
    <n v="118316.91"/>
    <n v="0"/>
    <x v="1"/>
    <n v="37121"/>
    <n v="79486.16"/>
    <n v="0"/>
  </r>
  <r>
    <s v="202 PLAN RASHODA"/>
    <s v="238 ZNANOST I TEHNOLOŠKI RAZVOJ"/>
    <s v="23801 ULAGANJE U ZNANSTVENO ISTRAŽIVAČKU DJELATNOST"/>
    <x v="4"/>
    <x v="16"/>
    <n v="0"/>
    <n v="0"/>
    <n v="0"/>
    <x v="4"/>
    <n v="25000"/>
    <n v="38830.75"/>
    <n v="0"/>
  </r>
  <r>
    <s v="202 PLAN RASHODA"/>
    <s v="238 ZNANOST I TEHNOLOŠKI RAZVOJ"/>
    <s v="23801 ULAGANJE U ZNANSTVENO ISTRAŽIVAČKU DJELATNOST"/>
    <x v="4"/>
    <x v="41"/>
    <n v="89209"/>
    <n v="0"/>
    <n v="0"/>
    <x v="1"/>
    <n v="89209"/>
    <n v="0"/>
    <n v="0"/>
  </r>
  <r>
    <s v="202 PLAN RASHODA"/>
    <s v="238 ZNANOST I TEHNOLOŠKI RAZVOJ"/>
    <s v="23801 ULAGANJE U ZNANSTVENO ISTRAŽIVAČKU DJELATNOST"/>
    <x v="4"/>
    <x v="43"/>
    <n v="1500"/>
    <n v="0"/>
    <n v="0"/>
    <x v="4"/>
    <n v="1500"/>
    <n v="0"/>
    <n v="0"/>
  </r>
  <r>
    <s v="202 PLAN RASHODA"/>
    <s v="238 ZNANOST I TEHNOLOŠKI RAZVOJ"/>
    <s v="23801 ULAGANJE U ZNANSTVENO ISTRAŽIVAČKU DJELATNOST"/>
    <x v="5"/>
    <x v="0"/>
    <n v="18000"/>
    <n v="17954.89"/>
    <n v="0"/>
    <x v="2"/>
    <n v="18000"/>
    <n v="14912.57"/>
    <n v="0"/>
  </r>
  <r>
    <s v="202 PLAN RASHODA"/>
    <s v="238 ZNANOST I TEHNOLOŠKI RAZVOJ"/>
    <s v="23801 ULAGANJE U ZNANSTVENO ISTRAŽIVAČKU DJELATNOST"/>
    <x v="5"/>
    <x v="0"/>
    <n v="0"/>
    <n v="0"/>
    <n v="0"/>
    <x v="3"/>
    <n v="0"/>
    <n v="3042.32"/>
    <n v="0"/>
  </r>
  <r>
    <s v="202 PLAN RASHODA"/>
    <s v="238 ZNANOST I TEHNOLOŠKI RAZVOJ"/>
    <s v="23801 ULAGANJE U ZNANSTVENO ISTRAŽIVAČKU DJELATNOST"/>
    <x v="5"/>
    <x v="2"/>
    <n v="2750"/>
    <n v="2783"/>
    <n v="0"/>
    <x v="2"/>
    <n v="2750"/>
    <n v="2783"/>
    <n v="0"/>
  </r>
  <r>
    <s v="202 PLAN RASHODA"/>
    <s v="238 ZNANOST I TEHNOLOŠKI RAZVOJ"/>
    <s v="23801 ULAGANJE U ZNANSTVENO ISTRAŽIVAČKU DJELATNOST"/>
    <x v="5"/>
    <x v="3"/>
    <n v="300"/>
    <n v="305.26"/>
    <n v="0"/>
    <x v="2"/>
    <n v="300"/>
    <n v="305.26"/>
    <n v="0"/>
  </r>
  <r>
    <s v="202 PLAN RASHODA"/>
    <s v="238 ZNANOST I TEHNOLOŠKI RAZVOJ"/>
    <s v="23801 ULAGANJE U ZNANSTVENO ISTRAŽIVAČKU DJELATNOST"/>
    <x v="5"/>
    <x v="10"/>
    <n v="14000"/>
    <n v="28312.21"/>
    <n v="0"/>
    <x v="2"/>
    <n v="3591"/>
    <n v="0"/>
    <n v="0"/>
  </r>
  <r>
    <s v="202 PLAN RASHODA"/>
    <s v="238 ZNANOST I TEHNOLOŠKI RAZVOJ"/>
    <s v="23801 ULAGANJE U ZNANSTVENO ISTRAŽIVAČKU DJELATNOST"/>
    <x v="5"/>
    <x v="10"/>
    <n v="0"/>
    <n v="0"/>
    <n v="0"/>
    <x v="3"/>
    <n v="10409"/>
    <n v="28312.21"/>
    <n v="0"/>
  </r>
  <r>
    <s v="202 PLAN RASHODA"/>
    <s v="238 ZNANOST I TEHNOLOŠKI RAZVOJ"/>
    <s v="23801 ULAGANJE U ZNANSTVENO ISTRAŽIVAČKU DJELATNOST"/>
    <x v="5"/>
    <x v="11"/>
    <n v="21000"/>
    <n v="21025"/>
    <n v="0"/>
    <x v="3"/>
    <n v="21000"/>
    <n v="0"/>
    <n v="0"/>
  </r>
  <r>
    <s v="202 PLAN RASHODA"/>
    <s v="238 ZNANOST I TEHNOLOŠKI RAZVOJ"/>
    <s v="23801 ULAGANJE U ZNANSTVENO ISTRAŽIVAČKU DJELATNOST"/>
    <x v="5"/>
    <x v="11"/>
    <n v="0"/>
    <n v="0"/>
    <n v="0"/>
    <x v="2"/>
    <n v="0"/>
    <n v="21025"/>
    <n v="0"/>
  </r>
  <r>
    <s v="202 PLAN RASHODA"/>
    <s v="238 ZNANOST I TEHNOLOŠKI RAZVOJ"/>
    <s v="23801 ULAGANJE U ZNANSTVENO ISTRAŽIVAČKU DJELATNOST"/>
    <x v="6"/>
    <x v="9"/>
    <n v="0"/>
    <n v="10900"/>
    <n v="0"/>
    <x v="2"/>
    <n v="0"/>
    <n v="10900"/>
    <n v="0"/>
  </r>
  <r>
    <s v="202 PLAN RASHODA"/>
    <s v="238 ZNANOST I TEHNOLOŠKI RAZVOJ"/>
    <s v="23801 ULAGANJE U ZNANSTVENO ISTRAŽIVAČKU DJELATNOST"/>
    <x v="6"/>
    <x v="10"/>
    <n v="0"/>
    <n v="785.81"/>
    <n v="0"/>
    <x v="2"/>
    <n v="0"/>
    <n v="785.81"/>
    <n v="0"/>
  </r>
  <r>
    <s v="202 PLAN RASHODA"/>
    <s v="238 ZNANOST I TEHNOLOŠKI RAZVOJ"/>
    <s v="23801 ULAGANJE U ZNANSTVENO ISTRAŽIVAČKU DJELATNOST"/>
    <x v="6"/>
    <x v="26"/>
    <n v="0"/>
    <n v="13999.11"/>
    <n v="0"/>
    <x v="2"/>
    <n v="0"/>
    <n v="13999.11"/>
    <n v="0"/>
  </r>
  <r>
    <s v="202 PLAN RASHODA"/>
    <s v="238 ZNANOST I TEHNOLOŠKI RAZVOJ"/>
    <s v="23801 ULAGANJE U ZNANSTVENO ISTRAŽIVAČKU DJELATNOST"/>
    <x v="6"/>
    <x v="12"/>
    <n v="0"/>
    <n v="127746.4"/>
    <n v="0"/>
    <x v="2"/>
    <n v="0"/>
    <n v="127746.4"/>
    <n v="0"/>
  </r>
  <r>
    <s v="202 PLAN RASHODA"/>
    <s v="238 ZNANOST I TEHNOLOŠKI RAZVOJ"/>
    <s v="23801 ULAGANJE U ZNANSTVENO ISTRAŽIVAČKU DJELATNOST"/>
    <x v="6"/>
    <x v="14"/>
    <n v="0"/>
    <n v="5.39"/>
    <n v="0"/>
    <x v="2"/>
    <n v="0"/>
    <n v="5.39"/>
    <n v="0"/>
  </r>
  <r>
    <s v="202 PLAN RASHODA"/>
    <s v="238 ZNANOST I TEHNOLOŠKI RAZVOJ"/>
    <s v="23801 ULAGANJE U ZNANSTVENO ISTRAŽIVAČKU DJELATNOST"/>
    <x v="6"/>
    <x v="34"/>
    <n v="0"/>
    <n v="50000"/>
    <n v="0"/>
    <x v="2"/>
    <n v="0"/>
    <n v="50000"/>
    <n v="0"/>
  </r>
  <r>
    <s v="202 PLAN RASHODA"/>
    <s v="238 ZNANOST I TEHNOLOŠKI RAZVOJ"/>
    <s v="23801 ULAGANJE U ZNANSTVENO ISTRAŽIVAČKU DJELATNOST"/>
    <x v="7"/>
    <x v="0"/>
    <n v="6500"/>
    <n v="0"/>
    <n v="0"/>
    <x v="3"/>
    <n v="6500"/>
    <n v="0"/>
    <n v="0"/>
  </r>
  <r>
    <s v="202 PLAN RASHODA"/>
    <s v="238 ZNANOST I TEHNOLOŠKI RAZVOJ"/>
    <s v="23801 ULAGANJE U ZNANSTVENO ISTRAŽIVAČKU DJELATNOST"/>
    <x v="7"/>
    <x v="2"/>
    <n v="1000"/>
    <n v="0"/>
    <n v="0"/>
    <x v="3"/>
    <n v="1000"/>
    <n v="0"/>
    <n v="0"/>
  </r>
  <r>
    <s v="202 PLAN RASHODA"/>
    <s v="238 ZNANOST I TEHNOLOŠKI RAZVOJ"/>
    <s v="23801 ULAGANJE U ZNANSTVENO ISTRAŽIVAČKU DJELATNOST"/>
    <x v="7"/>
    <x v="10"/>
    <n v="17500"/>
    <n v="15683.73"/>
    <n v="0"/>
    <x v="3"/>
    <n v="17500"/>
    <n v="15683.73"/>
    <n v="0"/>
  </r>
  <r>
    <s v="202 PLAN RASHODA"/>
    <s v="238 ZNANOST I TEHNOLOŠKI RAZVOJ"/>
    <s v="23801 ULAGANJE U ZNANSTVENO ISTRAŽIVAČKU DJELATNOST"/>
    <x v="7"/>
    <x v="11"/>
    <n v="11000"/>
    <n v="5425.88"/>
    <n v="0"/>
    <x v="3"/>
    <n v="11000"/>
    <n v="5425.88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FINANCIJSKI PLAN 2017." updatedVersion="3" minRefreshableVersion="3" showCalcMbrs="0" useAutoFormatting="1" itemPrintTitles="1" createdVersion="3" indent="0" outline="1" outlineData="1" multipleFieldFilters="0">
  <location ref="A3:C50" firstHeaderRow="1" firstDataRow="2" firstDataCol="1"/>
  <pivotFields count="12">
    <pivotField showAll="0"/>
    <pivotField showAll="0"/>
    <pivotField showAll="0"/>
    <pivotField showAll="0">
      <items count="9">
        <item x="1"/>
        <item x="2"/>
        <item x="4"/>
        <item x="5"/>
        <item x="6"/>
        <item x="7"/>
        <item x="3"/>
        <item x="0"/>
        <item t="default"/>
      </items>
    </pivotField>
    <pivotField axis="axisRow" showAll="0">
      <items count="46">
        <item x="0"/>
        <item x="1"/>
        <item x="2"/>
        <item x="3"/>
        <item x="4"/>
        <item x="5"/>
        <item x="6"/>
        <item x="7"/>
        <item x="18"/>
        <item x="19"/>
        <item x="20"/>
        <item x="21"/>
        <item x="8"/>
        <item x="22"/>
        <item x="23"/>
        <item x="24"/>
        <item x="9"/>
        <item x="17"/>
        <item x="10"/>
        <item x="25"/>
        <item x="11"/>
        <item x="26"/>
        <item x="27"/>
        <item x="12"/>
        <item x="28"/>
        <item x="13"/>
        <item x="29"/>
        <item x="30"/>
        <item x="14"/>
        <item x="31"/>
        <item x="32"/>
        <item x="15"/>
        <item x="33"/>
        <item x="34"/>
        <item x="35"/>
        <item x="36"/>
        <item x="16"/>
        <item x="37"/>
        <item x="38"/>
        <item x="39"/>
        <item x="40"/>
        <item x="41"/>
        <item x="42"/>
        <item x="43"/>
        <item x="44"/>
        <item t="default"/>
      </items>
    </pivotField>
    <pivotField numFmtId="4" showAll="0"/>
    <pivotField numFmtId="4" showAll="0"/>
    <pivotField numFmtId="4" showAll="0"/>
    <pivotField showAll="0">
      <items count="8">
        <item x="5"/>
        <item x="1"/>
        <item x="3"/>
        <item x="4"/>
        <item x="0"/>
        <item x="6"/>
        <item x="2"/>
        <item t="default"/>
      </items>
    </pivotField>
    <pivotField dataField="1" numFmtId="4" showAll="0"/>
    <pivotField dataField="1" numFmtId="4" showAll="0"/>
    <pivotField numFmtId="4" showAll="0"/>
  </pivotFields>
  <rowFields count="1">
    <field x="4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Planirani iznos2" fld="9" baseField="0" baseItem="0"/>
    <dataField name="Sum of Realizirani iznos2" fld="10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3"/>
  <sheetViews>
    <sheetView workbookViewId="0">
      <selection activeCell="E30" sqref="E30"/>
    </sheetView>
  </sheetViews>
  <sheetFormatPr baseColWidth="10" defaultColWidth="16.83203125" defaultRowHeight="15"/>
  <cols>
    <col min="1" max="1" width="16.83203125" style="4"/>
    <col min="3" max="3" width="16.83203125" style="4"/>
    <col min="4" max="4" width="16.83203125" style="5"/>
    <col min="6" max="8" width="16.83203125" style="7"/>
    <col min="10" max="12" width="16.83203125" style="7"/>
  </cols>
  <sheetData>
    <row r="1" spans="1:12">
      <c r="A1" s="200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>
      <c r="B2" s="2"/>
      <c r="D2" s="3"/>
      <c r="E2" s="2"/>
      <c r="F2" s="6"/>
      <c r="G2" s="6"/>
    </row>
    <row r="3" spans="1:1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6" t="s">
        <v>6</v>
      </c>
      <c r="G3" s="6" t="s">
        <v>7</v>
      </c>
      <c r="H3" s="6" t="s">
        <v>8</v>
      </c>
      <c r="I3" s="2" t="s">
        <v>9</v>
      </c>
      <c r="J3" s="6" t="s">
        <v>10</v>
      </c>
      <c r="K3" s="6" t="s">
        <v>11</v>
      </c>
      <c r="L3" s="6" t="s">
        <v>12</v>
      </c>
    </row>
    <row r="4" spans="1:12">
      <c r="A4" t="s">
        <v>13</v>
      </c>
      <c r="B4" t="s">
        <v>14</v>
      </c>
      <c r="C4" t="s">
        <v>15</v>
      </c>
      <c r="D4" t="s">
        <v>16</v>
      </c>
      <c r="E4" t="s">
        <v>17</v>
      </c>
      <c r="F4" s="8">
        <v>395000</v>
      </c>
      <c r="G4" s="8">
        <v>653178.09</v>
      </c>
      <c r="H4" s="8">
        <v>0</v>
      </c>
      <c r="I4" t="s">
        <v>18</v>
      </c>
      <c r="J4" s="8">
        <v>88000</v>
      </c>
      <c r="K4" s="8">
        <v>175381.91</v>
      </c>
      <c r="L4" s="8">
        <v>0</v>
      </c>
    </row>
    <row r="5" spans="1:12">
      <c r="A5" t="s">
        <v>19</v>
      </c>
      <c r="B5" t="s">
        <v>20</v>
      </c>
      <c r="C5" t="s">
        <v>21</v>
      </c>
      <c r="D5" t="s">
        <v>22</v>
      </c>
      <c r="E5" t="s">
        <v>23</v>
      </c>
      <c r="F5" s="8">
        <v>0</v>
      </c>
      <c r="G5" s="8">
        <v>0</v>
      </c>
      <c r="H5" s="8">
        <v>0</v>
      </c>
      <c r="I5" t="s">
        <v>24</v>
      </c>
      <c r="J5" s="8">
        <v>0</v>
      </c>
      <c r="K5" s="8">
        <v>100929.11</v>
      </c>
      <c r="L5" s="8">
        <v>0</v>
      </c>
    </row>
    <row r="6" spans="1:12">
      <c r="A6" t="s">
        <v>25</v>
      </c>
      <c r="B6" t="s">
        <v>26</v>
      </c>
      <c r="C6" t="s">
        <v>27</v>
      </c>
      <c r="D6" t="s">
        <v>28</v>
      </c>
      <c r="E6" t="s">
        <v>29</v>
      </c>
      <c r="F6" s="8">
        <v>0</v>
      </c>
      <c r="G6" s="8">
        <v>0</v>
      </c>
      <c r="H6" s="8">
        <v>0</v>
      </c>
      <c r="I6" t="s">
        <v>30</v>
      </c>
      <c r="J6" s="8">
        <v>307000</v>
      </c>
      <c r="K6" s="8">
        <v>376867.07</v>
      </c>
      <c r="L6" s="8">
        <v>0</v>
      </c>
    </row>
    <row r="7" spans="1:12">
      <c r="A7" t="s">
        <v>31</v>
      </c>
      <c r="B7" t="s">
        <v>32</v>
      </c>
      <c r="C7" t="s">
        <v>33</v>
      </c>
      <c r="D7" t="s">
        <v>34</v>
      </c>
      <c r="E7" t="s">
        <v>35</v>
      </c>
      <c r="F7" s="8">
        <v>2500</v>
      </c>
      <c r="G7" s="8">
        <v>2500</v>
      </c>
      <c r="H7" s="8">
        <v>0</v>
      </c>
      <c r="I7" t="s">
        <v>36</v>
      </c>
      <c r="J7" s="8">
        <v>2500</v>
      </c>
      <c r="K7" s="8">
        <v>2500</v>
      </c>
      <c r="L7" s="8">
        <v>0</v>
      </c>
    </row>
    <row r="8" spans="1:12">
      <c r="A8" t="s">
        <v>37</v>
      </c>
      <c r="B8" t="s">
        <v>38</v>
      </c>
      <c r="C8" t="s">
        <v>39</v>
      </c>
      <c r="D8" t="s">
        <v>40</v>
      </c>
      <c r="E8" t="s">
        <v>41</v>
      </c>
      <c r="F8" s="8">
        <v>73600</v>
      </c>
      <c r="G8" s="8">
        <v>101242.6</v>
      </c>
      <c r="H8" s="8">
        <v>0</v>
      </c>
      <c r="I8" t="s">
        <v>42</v>
      </c>
      <c r="J8" s="8">
        <v>60000</v>
      </c>
      <c r="K8" s="8">
        <v>58414.41</v>
      </c>
      <c r="L8" s="8">
        <v>0</v>
      </c>
    </row>
    <row r="9" spans="1:12">
      <c r="A9" t="s">
        <v>43</v>
      </c>
      <c r="B9" t="s">
        <v>44</v>
      </c>
      <c r="C9" t="s">
        <v>45</v>
      </c>
      <c r="D9" t="s">
        <v>46</v>
      </c>
      <c r="E9" t="s">
        <v>47</v>
      </c>
      <c r="F9" s="8">
        <v>0</v>
      </c>
      <c r="G9" s="8">
        <v>0</v>
      </c>
      <c r="H9" s="8">
        <v>0</v>
      </c>
      <c r="I9" t="s">
        <v>48</v>
      </c>
      <c r="J9" s="8">
        <v>13600</v>
      </c>
      <c r="K9" s="8">
        <v>27184.19</v>
      </c>
      <c r="L9" s="8">
        <v>0</v>
      </c>
    </row>
    <row r="10" spans="1:12">
      <c r="A10" t="s">
        <v>49</v>
      </c>
      <c r="B10" t="s">
        <v>50</v>
      </c>
      <c r="C10" t="s">
        <v>51</v>
      </c>
      <c r="D10" t="s">
        <v>52</v>
      </c>
      <c r="E10" t="s">
        <v>53</v>
      </c>
      <c r="F10" s="8">
        <v>0</v>
      </c>
      <c r="G10" s="8">
        <v>0</v>
      </c>
      <c r="H10" s="8">
        <v>0</v>
      </c>
      <c r="I10" t="s">
        <v>54</v>
      </c>
      <c r="J10" s="8">
        <v>0</v>
      </c>
      <c r="K10" s="8">
        <v>15644</v>
      </c>
      <c r="L10" s="8">
        <v>0</v>
      </c>
    </row>
    <row r="11" spans="1:12">
      <c r="A11" t="s">
        <v>55</v>
      </c>
      <c r="B11" t="s">
        <v>56</v>
      </c>
      <c r="C11" t="s">
        <v>57</v>
      </c>
      <c r="D11" t="s">
        <v>58</v>
      </c>
      <c r="E11" t="s">
        <v>59</v>
      </c>
      <c r="F11" s="8">
        <v>7700</v>
      </c>
      <c r="G11" s="8">
        <v>11104.04</v>
      </c>
      <c r="H11" s="8">
        <v>0</v>
      </c>
      <c r="I11" t="s">
        <v>60</v>
      </c>
      <c r="J11" s="8">
        <v>0</v>
      </c>
      <c r="K11" s="8">
        <v>1715.79</v>
      </c>
      <c r="L11" s="8">
        <v>0</v>
      </c>
    </row>
    <row r="12" spans="1:12">
      <c r="A12" t="s">
        <v>61</v>
      </c>
      <c r="B12" t="s">
        <v>62</v>
      </c>
      <c r="C12" t="s">
        <v>63</v>
      </c>
      <c r="D12" t="s">
        <v>64</v>
      </c>
      <c r="E12" t="s">
        <v>65</v>
      </c>
      <c r="F12" s="8">
        <v>0</v>
      </c>
      <c r="G12" s="8">
        <v>0</v>
      </c>
      <c r="H12" s="8">
        <v>0</v>
      </c>
      <c r="I12" t="s">
        <v>66</v>
      </c>
      <c r="J12" s="8">
        <v>1500</v>
      </c>
      <c r="K12" s="8">
        <v>2981.5</v>
      </c>
      <c r="L12" s="8">
        <v>0</v>
      </c>
    </row>
    <row r="13" spans="1:12">
      <c r="A13" t="s">
        <v>67</v>
      </c>
      <c r="B13" t="s">
        <v>68</v>
      </c>
      <c r="C13" t="s">
        <v>69</v>
      </c>
      <c r="D13" t="s">
        <v>70</v>
      </c>
      <c r="E13" t="s">
        <v>71</v>
      </c>
      <c r="F13" s="8">
        <v>0</v>
      </c>
      <c r="G13" s="8">
        <v>0</v>
      </c>
      <c r="H13" s="8">
        <v>0</v>
      </c>
      <c r="I13" t="s">
        <v>72</v>
      </c>
      <c r="J13" s="8">
        <v>6200</v>
      </c>
      <c r="K13" s="8">
        <v>6406.75</v>
      </c>
      <c r="L13" s="8">
        <v>0</v>
      </c>
    </row>
    <row r="14" spans="1:12">
      <c r="A14" t="s">
        <v>73</v>
      </c>
      <c r="B14" t="s">
        <v>74</v>
      </c>
      <c r="C14" t="s">
        <v>75</v>
      </c>
      <c r="D14" t="s">
        <v>76</v>
      </c>
      <c r="E14" t="s">
        <v>77</v>
      </c>
      <c r="F14" s="8">
        <v>40200</v>
      </c>
      <c r="G14" s="8">
        <v>59643.65</v>
      </c>
      <c r="H14" s="8">
        <v>0</v>
      </c>
      <c r="I14" t="s">
        <v>78</v>
      </c>
      <c r="J14" s="8">
        <v>30000</v>
      </c>
      <c r="K14" s="8">
        <v>51884.76</v>
      </c>
      <c r="L14" s="8">
        <v>0</v>
      </c>
    </row>
    <row r="15" spans="1:12">
      <c r="A15" t="s">
        <v>79</v>
      </c>
      <c r="B15" t="s">
        <v>80</v>
      </c>
      <c r="C15" t="s">
        <v>81</v>
      </c>
      <c r="D15" t="s">
        <v>82</v>
      </c>
      <c r="E15" t="s">
        <v>83</v>
      </c>
      <c r="F15" s="8">
        <v>0</v>
      </c>
      <c r="G15" s="8">
        <v>0</v>
      </c>
      <c r="H15" s="8">
        <v>0</v>
      </c>
      <c r="I15" t="s">
        <v>84</v>
      </c>
      <c r="J15" s="8">
        <v>10200</v>
      </c>
      <c r="K15" s="8">
        <v>7758.89</v>
      </c>
      <c r="L15" s="8">
        <v>0</v>
      </c>
    </row>
    <row r="16" spans="1:12">
      <c r="A16" t="s">
        <v>85</v>
      </c>
      <c r="B16" t="s">
        <v>86</v>
      </c>
      <c r="C16" t="s">
        <v>87</v>
      </c>
      <c r="D16" t="s">
        <v>88</v>
      </c>
      <c r="E16" t="s">
        <v>89</v>
      </c>
      <c r="F16" s="8">
        <v>2500</v>
      </c>
      <c r="G16" s="8">
        <v>2511.63</v>
      </c>
      <c r="H16" s="8">
        <v>0</v>
      </c>
      <c r="I16" t="s">
        <v>90</v>
      </c>
      <c r="J16" s="8">
        <v>2500</v>
      </c>
      <c r="K16" s="8">
        <v>2511.63</v>
      </c>
      <c r="L16" s="8">
        <v>0</v>
      </c>
    </row>
    <row r="17" spans="1:12">
      <c r="A17" t="s">
        <v>91</v>
      </c>
      <c r="B17" t="s">
        <v>92</v>
      </c>
      <c r="C17" t="s">
        <v>93</v>
      </c>
      <c r="D17" t="s">
        <v>94</v>
      </c>
      <c r="E17" t="s">
        <v>95</v>
      </c>
      <c r="F17" s="8">
        <v>1900</v>
      </c>
      <c r="G17" s="8">
        <v>0</v>
      </c>
      <c r="H17" s="8">
        <v>0</v>
      </c>
      <c r="I17" t="s">
        <v>96</v>
      </c>
      <c r="J17" s="8">
        <v>1900</v>
      </c>
      <c r="K17" s="8">
        <v>0</v>
      </c>
      <c r="L17" s="8">
        <v>0</v>
      </c>
    </row>
    <row r="18" spans="1:12">
      <c r="A18" t="s">
        <v>97</v>
      </c>
      <c r="B18" t="s">
        <v>98</v>
      </c>
      <c r="C18" t="s">
        <v>99</v>
      </c>
      <c r="D18" t="s">
        <v>100</v>
      </c>
      <c r="E18" t="s">
        <v>101</v>
      </c>
      <c r="F18" s="8">
        <v>500</v>
      </c>
      <c r="G18" s="8">
        <v>250</v>
      </c>
      <c r="H18" s="8">
        <v>0</v>
      </c>
      <c r="I18" t="s">
        <v>102</v>
      </c>
      <c r="J18" s="8">
        <v>500</v>
      </c>
      <c r="K18" s="8">
        <v>0</v>
      </c>
      <c r="L18" s="8">
        <v>0</v>
      </c>
    </row>
    <row r="19" spans="1:12">
      <c r="A19" t="s">
        <v>103</v>
      </c>
      <c r="B19" t="s">
        <v>104</v>
      </c>
      <c r="C19" t="s">
        <v>105</v>
      </c>
      <c r="D19" t="s">
        <v>106</v>
      </c>
      <c r="E19" t="s">
        <v>107</v>
      </c>
      <c r="F19" s="8">
        <v>0</v>
      </c>
      <c r="G19" s="8">
        <v>0</v>
      </c>
      <c r="H19" s="8">
        <v>0</v>
      </c>
      <c r="I19" t="s">
        <v>108</v>
      </c>
      <c r="J19" s="8">
        <v>0</v>
      </c>
      <c r="K19" s="8">
        <v>250</v>
      </c>
      <c r="L19" s="8">
        <v>0</v>
      </c>
    </row>
    <row r="20" spans="1:12">
      <c r="A20" t="s">
        <v>109</v>
      </c>
      <c r="B20" t="s">
        <v>110</v>
      </c>
      <c r="C20" t="s">
        <v>111</v>
      </c>
      <c r="D20" t="s">
        <v>112</v>
      </c>
      <c r="E20" t="s">
        <v>113</v>
      </c>
      <c r="F20" s="8">
        <v>1000</v>
      </c>
      <c r="G20" s="8">
        <v>675.85</v>
      </c>
      <c r="H20" s="8">
        <v>0</v>
      </c>
      <c r="I20" t="s">
        <v>114</v>
      </c>
      <c r="J20" s="8">
        <v>1000</v>
      </c>
      <c r="K20" s="8">
        <v>675.85</v>
      </c>
      <c r="L20" s="8">
        <v>0</v>
      </c>
    </row>
    <row r="21" spans="1:12">
      <c r="A21" t="s">
        <v>115</v>
      </c>
      <c r="B21" t="s">
        <v>116</v>
      </c>
      <c r="C21" t="s">
        <v>117</v>
      </c>
      <c r="D21" t="s">
        <v>118</v>
      </c>
      <c r="E21" t="s">
        <v>119</v>
      </c>
      <c r="F21" s="8">
        <v>4300</v>
      </c>
      <c r="G21" s="8">
        <v>0</v>
      </c>
      <c r="H21" s="8">
        <v>0</v>
      </c>
      <c r="I21" t="s">
        <v>120</v>
      </c>
      <c r="J21" s="8">
        <v>4300</v>
      </c>
      <c r="K21" s="8">
        <v>0</v>
      </c>
      <c r="L21" s="8">
        <v>0</v>
      </c>
    </row>
    <row r="22" spans="1:12">
      <c r="A22" t="s">
        <v>121</v>
      </c>
      <c r="B22" t="s">
        <v>122</v>
      </c>
      <c r="C22" t="s">
        <v>123</v>
      </c>
      <c r="D22" t="s">
        <v>124</v>
      </c>
      <c r="E22" t="s">
        <v>125</v>
      </c>
      <c r="F22" s="8">
        <v>6000</v>
      </c>
      <c r="G22" s="8">
        <v>3850</v>
      </c>
      <c r="H22" s="8">
        <v>0</v>
      </c>
      <c r="I22" t="s">
        <v>126</v>
      </c>
      <c r="J22" s="8">
        <v>4000</v>
      </c>
      <c r="K22" s="8">
        <v>3850</v>
      </c>
      <c r="L22" s="8">
        <v>0</v>
      </c>
    </row>
    <row r="23" spans="1:12">
      <c r="A23" t="s">
        <v>127</v>
      </c>
      <c r="B23" t="s">
        <v>128</v>
      </c>
      <c r="C23" t="s">
        <v>129</v>
      </c>
      <c r="D23" t="s">
        <v>130</v>
      </c>
      <c r="E23" t="s">
        <v>131</v>
      </c>
      <c r="F23" s="8">
        <v>0</v>
      </c>
      <c r="G23" s="8">
        <v>0</v>
      </c>
      <c r="H23" s="8">
        <v>0</v>
      </c>
      <c r="I23" t="s">
        <v>132</v>
      </c>
      <c r="J23" s="8">
        <v>2000</v>
      </c>
      <c r="K23" s="8">
        <v>0</v>
      </c>
      <c r="L23" s="8">
        <v>0</v>
      </c>
    </row>
    <row r="24" spans="1:12">
      <c r="A24" t="s">
        <v>133</v>
      </c>
      <c r="B24" t="s">
        <v>134</v>
      </c>
      <c r="C24" t="s">
        <v>135</v>
      </c>
      <c r="D24" t="s">
        <v>136</v>
      </c>
      <c r="E24" t="s">
        <v>137</v>
      </c>
      <c r="F24" s="8">
        <v>1000</v>
      </c>
      <c r="G24" s="8">
        <v>562.5</v>
      </c>
      <c r="H24" s="8">
        <v>0</v>
      </c>
      <c r="I24" t="s">
        <v>138</v>
      </c>
      <c r="J24" s="8">
        <v>1000</v>
      </c>
      <c r="K24" s="8">
        <v>562.5</v>
      </c>
      <c r="L24" s="8">
        <v>0</v>
      </c>
    </row>
    <row r="25" spans="1:12">
      <c r="A25" t="s">
        <v>139</v>
      </c>
      <c r="B25" t="s">
        <v>140</v>
      </c>
      <c r="C25" t="s">
        <v>141</v>
      </c>
      <c r="D25" t="s">
        <v>142</v>
      </c>
      <c r="E25" t="s">
        <v>143</v>
      </c>
      <c r="F25" s="8">
        <v>12600</v>
      </c>
      <c r="G25" s="8">
        <v>9286.5</v>
      </c>
      <c r="H25" s="8">
        <v>0</v>
      </c>
      <c r="I25" t="s">
        <v>144</v>
      </c>
      <c r="J25" s="8">
        <v>5400</v>
      </c>
      <c r="K25" s="8">
        <v>5309</v>
      </c>
      <c r="L25" s="8">
        <v>0</v>
      </c>
    </row>
    <row r="26" spans="1:12">
      <c r="A26" t="s">
        <v>145</v>
      </c>
      <c r="B26" t="s">
        <v>146</v>
      </c>
      <c r="C26" t="s">
        <v>147</v>
      </c>
      <c r="D26" t="s">
        <v>148</v>
      </c>
      <c r="E26" t="s">
        <v>149</v>
      </c>
      <c r="F26" s="8">
        <v>0</v>
      </c>
      <c r="G26" s="8">
        <v>0</v>
      </c>
      <c r="H26" s="8">
        <v>0</v>
      </c>
      <c r="I26" t="s">
        <v>150</v>
      </c>
      <c r="J26" s="8">
        <v>7200</v>
      </c>
      <c r="K26" s="8">
        <v>3977.5</v>
      </c>
      <c r="L26" s="8">
        <v>0</v>
      </c>
    </row>
    <row r="27" spans="1:12">
      <c r="A27" t="s">
        <v>151</v>
      </c>
      <c r="B27" t="s">
        <v>152</v>
      </c>
      <c r="C27" t="s">
        <v>153</v>
      </c>
      <c r="D27" t="s">
        <v>154</v>
      </c>
      <c r="E27" t="s">
        <v>155</v>
      </c>
      <c r="F27" s="8">
        <v>100</v>
      </c>
      <c r="G27" s="8">
        <v>50</v>
      </c>
      <c r="H27" s="8">
        <v>0</v>
      </c>
      <c r="I27" t="s">
        <v>156</v>
      </c>
      <c r="J27" s="8">
        <v>0</v>
      </c>
      <c r="K27" s="8">
        <v>50</v>
      </c>
      <c r="L27" s="8">
        <v>0</v>
      </c>
    </row>
    <row r="28" spans="1:12">
      <c r="A28" t="s">
        <v>157</v>
      </c>
      <c r="B28" t="s">
        <v>158</v>
      </c>
      <c r="C28" t="s">
        <v>159</v>
      </c>
      <c r="D28" t="s">
        <v>160</v>
      </c>
      <c r="E28" t="s">
        <v>161</v>
      </c>
      <c r="F28" s="8">
        <v>0</v>
      </c>
      <c r="G28" s="8">
        <v>0</v>
      </c>
      <c r="H28" s="8">
        <v>0</v>
      </c>
      <c r="I28" t="s">
        <v>162</v>
      </c>
      <c r="J28" s="8">
        <v>100</v>
      </c>
      <c r="K28" s="8">
        <v>0</v>
      </c>
      <c r="L28" s="8">
        <v>0</v>
      </c>
    </row>
    <row r="29" spans="1:12">
      <c r="A29" t="s">
        <v>163</v>
      </c>
      <c r="B29" t="s">
        <v>164</v>
      </c>
      <c r="C29" t="s">
        <v>165</v>
      </c>
      <c r="D29" t="s">
        <v>166</v>
      </c>
      <c r="E29" t="s">
        <v>167</v>
      </c>
      <c r="F29" s="8">
        <v>0</v>
      </c>
      <c r="G29" s="8">
        <v>15.57</v>
      </c>
      <c r="H29" s="8">
        <v>0</v>
      </c>
      <c r="I29" t="s">
        <v>168</v>
      </c>
      <c r="J29" s="8">
        <v>0</v>
      </c>
      <c r="K29" s="8">
        <v>15.57</v>
      </c>
      <c r="L29" s="8">
        <v>0</v>
      </c>
    </row>
    <row r="30" spans="1:12">
      <c r="A30" t="s">
        <v>169</v>
      </c>
      <c r="B30" t="s">
        <v>170</v>
      </c>
      <c r="C30" t="s">
        <v>171</v>
      </c>
      <c r="D30" t="s">
        <v>172</v>
      </c>
      <c r="E30" t="s">
        <v>173</v>
      </c>
      <c r="F30" s="8">
        <v>11400</v>
      </c>
      <c r="G30" s="8">
        <v>0</v>
      </c>
      <c r="H30" s="8">
        <v>0</v>
      </c>
      <c r="I30" t="s">
        <v>174</v>
      </c>
      <c r="J30" s="8">
        <v>11400</v>
      </c>
      <c r="K30" s="8">
        <v>0</v>
      </c>
      <c r="L30" s="8">
        <v>0</v>
      </c>
    </row>
    <row r="31" spans="1:12">
      <c r="A31" t="s">
        <v>175</v>
      </c>
      <c r="B31" t="s">
        <v>176</v>
      </c>
      <c r="C31" t="s">
        <v>177</v>
      </c>
      <c r="D31" t="s">
        <v>178</v>
      </c>
      <c r="E31" t="s">
        <v>179</v>
      </c>
      <c r="F31" s="8">
        <v>27000</v>
      </c>
      <c r="G31" s="8">
        <v>26098</v>
      </c>
      <c r="H31" s="8">
        <v>0</v>
      </c>
      <c r="I31" t="s">
        <v>180</v>
      </c>
      <c r="J31" s="8">
        <v>27000</v>
      </c>
      <c r="K31" s="8">
        <v>26098</v>
      </c>
      <c r="L31" s="8">
        <v>0</v>
      </c>
    </row>
    <row r="32" spans="1:12">
      <c r="A32" t="s">
        <v>181</v>
      </c>
      <c r="B32" t="s">
        <v>182</v>
      </c>
      <c r="C32" t="s">
        <v>183</v>
      </c>
      <c r="D32" t="s">
        <v>184</v>
      </c>
      <c r="E32" t="s">
        <v>185</v>
      </c>
      <c r="F32" s="8">
        <v>15323000</v>
      </c>
      <c r="G32" s="8">
        <v>15217683.58</v>
      </c>
      <c r="H32" s="8">
        <v>0</v>
      </c>
      <c r="I32" t="s">
        <v>186</v>
      </c>
      <c r="J32" s="8">
        <v>15323000</v>
      </c>
      <c r="K32" s="8">
        <v>15217683.58</v>
      </c>
      <c r="L32" s="8">
        <v>0</v>
      </c>
    </row>
    <row r="33" spans="1:12">
      <c r="A33" t="s">
        <v>187</v>
      </c>
      <c r="B33" t="s">
        <v>188</v>
      </c>
      <c r="C33" t="s">
        <v>189</v>
      </c>
      <c r="D33" t="s">
        <v>190</v>
      </c>
      <c r="E33" t="s">
        <v>191</v>
      </c>
      <c r="F33" s="8">
        <v>409210</v>
      </c>
      <c r="G33" s="8">
        <v>408384.63</v>
      </c>
      <c r="H33" s="8">
        <v>0</v>
      </c>
      <c r="I33" t="s">
        <v>192</v>
      </c>
      <c r="J33" s="8">
        <v>409210</v>
      </c>
      <c r="K33" s="8">
        <v>408384.63</v>
      </c>
      <c r="L33" s="8">
        <v>0</v>
      </c>
    </row>
    <row r="34" spans="1:12">
      <c r="A34" t="s">
        <v>193</v>
      </c>
      <c r="B34" t="s">
        <v>194</v>
      </c>
      <c r="C34" t="s">
        <v>195</v>
      </c>
      <c r="D34" t="s">
        <v>196</v>
      </c>
      <c r="E34" t="s">
        <v>197</v>
      </c>
      <c r="F34" s="8">
        <v>2360000</v>
      </c>
      <c r="G34" s="8">
        <v>2358428.75</v>
      </c>
      <c r="H34" s="8">
        <v>0</v>
      </c>
      <c r="I34" t="s">
        <v>198</v>
      </c>
      <c r="J34" s="8">
        <v>2360000</v>
      </c>
      <c r="K34" s="8">
        <v>2358428.75</v>
      </c>
      <c r="L34" s="8">
        <v>0</v>
      </c>
    </row>
    <row r="35" spans="1:12">
      <c r="A35" t="s">
        <v>199</v>
      </c>
      <c r="B35" t="s">
        <v>200</v>
      </c>
      <c r="C35" t="s">
        <v>201</v>
      </c>
      <c r="D35" t="s">
        <v>202</v>
      </c>
      <c r="E35" t="s">
        <v>203</v>
      </c>
      <c r="F35" s="8">
        <v>256000</v>
      </c>
      <c r="G35" s="8">
        <v>258625.02</v>
      </c>
      <c r="H35" s="8">
        <v>0</v>
      </c>
      <c r="I35" t="s">
        <v>204</v>
      </c>
      <c r="J35" s="8">
        <v>256000</v>
      </c>
      <c r="K35" s="8">
        <v>258625.02</v>
      </c>
      <c r="L35" s="8">
        <v>0</v>
      </c>
    </row>
    <row r="36" spans="1:12">
      <c r="A36" t="s">
        <v>205</v>
      </c>
      <c r="B36" t="s">
        <v>206</v>
      </c>
      <c r="C36" t="s">
        <v>207</v>
      </c>
      <c r="D36" t="s">
        <v>208</v>
      </c>
      <c r="E36" t="s">
        <v>209</v>
      </c>
      <c r="F36" s="8">
        <v>327853</v>
      </c>
      <c r="G36" s="8">
        <v>328699.65999999997</v>
      </c>
      <c r="H36" s="8">
        <v>0</v>
      </c>
      <c r="I36" t="s">
        <v>210</v>
      </c>
      <c r="J36" s="8">
        <v>327853</v>
      </c>
      <c r="K36" s="8">
        <v>328699.65999999997</v>
      </c>
      <c r="L36" s="8">
        <v>0</v>
      </c>
    </row>
    <row r="37" spans="1:12">
      <c r="A37" t="s">
        <v>211</v>
      </c>
      <c r="B37" t="s">
        <v>212</v>
      </c>
      <c r="C37" t="s">
        <v>213</v>
      </c>
      <c r="D37" t="s">
        <v>214</v>
      </c>
      <c r="E37" t="s">
        <v>215</v>
      </c>
      <c r="F37" s="8">
        <v>22770</v>
      </c>
      <c r="G37" s="8">
        <v>7500</v>
      </c>
      <c r="H37" s="8">
        <v>0</v>
      </c>
      <c r="I37" t="s">
        <v>216</v>
      </c>
      <c r="J37" s="8">
        <v>22770</v>
      </c>
      <c r="K37" s="8">
        <v>7500</v>
      </c>
      <c r="L37" s="8">
        <v>0</v>
      </c>
    </row>
    <row r="38" spans="1:12">
      <c r="A38" t="s">
        <v>217</v>
      </c>
      <c r="B38" t="s">
        <v>218</v>
      </c>
      <c r="C38" t="s">
        <v>219</v>
      </c>
      <c r="D38" t="s">
        <v>220</v>
      </c>
      <c r="E38" t="s">
        <v>221</v>
      </c>
      <c r="F38" s="8">
        <v>35240</v>
      </c>
      <c r="G38" s="8">
        <v>35240.400000000001</v>
      </c>
      <c r="H38" s="8">
        <v>0</v>
      </c>
      <c r="I38" t="s">
        <v>222</v>
      </c>
      <c r="J38" s="8">
        <v>35240</v>
      </c>
      <c r="K38" s="8">
        <v>35240.400000000001</v>
      </c>
      <c r="L38" s="8">
        <v>0</v>
      </c>
    </row>
    <row r="39" spans="1:12">
      <c r="A39" t="s">
        <v>223</v>
      </c>
      <c r="B39" t="s">
        <v>224</v>
      </c>
      <c r="C39" t="s">
        <v>225</v>
      </c>
      <c r="D39" t="s">
        <v>226</v>
      </c>
      <c r="E39" t="s">
        <v>227</v>
      </c>
      <c r="F39" s="8">
        <v>3900000</v>
      </c>
      <c r="G39" s="8">
        <v>3898921.02</v>
      </c>
      <c r="H39" s="8">
        <v>0</v>
      </c>
      <c r="I39" t="s">
        <v>228</v>
      </c>
      <c r="J39" s="8">
        <v>1970000</v>
      </c>
      <c r="K39" s="8">
        <v>1842681.88</v>
      </c>
      <c r="L39" s="8">
        <v>0</v>
      </c>
    </row>
    <row r="40" spans="1:12">
      <c r="A40" t="s">
        <v>229</v>
      </c>
      <c r="B40" t="s">
        <v>230</v>
      </c>
      <c r="C40" t="s">
        <v>231</v>
      </c>
      <c r="D40" t="s">
        <v>232</v>
      </c>
      <c r="E40" t="s">
        <v>233</v>
      </c>
      <c r="F40" s="8">
        <v>0</v>
      </c>
      <c r="G40" s="8">
        <v>0</v>
      </c>
      <c r="H40" s="8">
        <v>0</v>
      </c>
      <c r="I40" t="s">
        <v>234</v>
      </c>
      <c r="J40" s="8">
        <v>30000</v>
      </c>
      <c r="K40" s="8">
        <v>26877.14</v>
      </c>
      <c r="L40" s="8">
        <v>0</v>
      </c>
    </row>
    <row r="41" spans="1:12">
      <c r="A41" t="s">
        <v>235</v>
      </c>
      <c r="B41" t="s">
        <v>236</v>
      </c>
      <c r="C41" t="s">
        <v>237</v>
      </c>
      <c r="D41" t="s">
        <v>238</v>
      </c>
      <c r="E41" t="s">
        <v>239</v>
      </c>
      <c r="F41" s="8">
        <v>0</v>
      </c>
      <c r="G41" s="8">
        <v>0</v>
      </c>
      <c r="H41" s="8">
        <v>0</v>
      </c>
      <c r="I41" t="s">
        <v>240</v>
      </c>
      <c r="J41" s="8">
        <v>1900000</v>
      </c>
      <c r="K41" s="8">
        <v>2029362</v>
      </c>
      <c r="L41" s="8">
        <v>0</v>
      </c>
    </row>
    <row r="42" spans="1:12">
      <c r="A42" t="s">
        <v>241</v>
      </c>
      <c r="B42" t="s">
        <v>242</v>
      </c>
      <c r="C42" t="s">
        <v>243</v>
      </c>
      <c r="D42" t="s">
        <v>244</v>
      </c>
      <c r="E42" t="s">
        <v>245</v>
      </c>
      <c r="F42" s="8">
        <v>110000</v>
      </c>
      <c r="G42" s="8">
        <v>41260</v>
      </c>
      <c r="H42" s="8">
        <v>0</v>
      </c>
      <c r="I42" t="s">
        <v>246</v>
      </c>
      <c r="J42" s="8">
        <v>20000</v>
      </c>
      <c r="K42" s="8">
        <v>0</v>
      </c>
      <c r="L42" s="8">
        <v>0</v>
      </c>
    </row>
    <row r="43" spans="1:12">
      <c r="A43" t="s">
        <v>247</v>
      </c>
      <c r="B43" t="s">
        <v>248</v>
      </c>
      <c r="C43" t="s">
        <v>249</v>
      </c>
      <c r="D43" t="s">
        <v>250</v>
      </c>
      <c r="E43" t="s">
        <v>251</v>
      </c>
      <c r="F43" s="8">
        <v>0</v>
      </c>
      <c r="G43" s="8">
        <v>0</v>
      </c>
      <c r="H43" s="8">
        <v>0</v>
      </c>
      <c r="I43" t="s">
        <v>252</v>
      </c>
      <c r="J43" s="8">
        <v>90000</v>
      </c>
      <c r="K43" s="8">
        <v>41260</v>
      </c>
      <c r="L43" s="8">
        <v>0</v>
      </c>
    </row>
    <row r="44" spans="1:12">
      <c r="A44" t="s">
        <v>253</v>
      </c>
      <c r="B44" t="s">
        <v>254</v>
      </c>
      <c r="C44" t="s">
        <v>255</v>
      </c>
      <c r="D44" t="s">
        <v>256</v>
      </c>
      <c r="E44" t="s">
        <v>257</v>
      </c>
      <c r="F44" s="8">
        <v>590000</v>
      </c>
      <c r="G44" s="8">
        <v>605420.68999999994</v>
      </c>
      <c r="H44" s="8">
        <v>0</v>
      </c>
      <c r="I44" t="s">
        <v>258</v>
      </c>
      <c r="J44" s="8">
        <v>290000</v>
      </c>
      <c r="K44" s="8">
        <v>285956.63</v>
      </c>
      <c r="L44" s="8">
        <v>0</v>
      </c>
    </row>
    <row r="45" spans="1:12">
      <c r="A45" t="s">
        <v>259</v>
      </c>
      <c r="B45" t="s">
        <v>260</v>
      </c>
      <c r="C45" t="s">
        <v>261</v>
      </c>
      <c r="D45" t="s">
        <v>262</v>
      </c>
      <c r="E45" t="s">
        <v>263</v>
      </c>
      <c r="F45" s="8">
        <v>0</v>
      </c>
      <c r="G45" s="8">
        <v>0</v>
      </c>
      <c r="H45" s="8">
        <v>0</v>
      </c>
      <c r="I45" t="s">
        <v>264</v>
      </c>
      <c r="J45" s="8">
        <v>5000</v>
      </c>
      <c r="K45" s="8">
        <v>4165.95</v>
      </c>
      <c r="L45" s="8">
        <v>0</v>
      </c>
    </row>
    <row r="46" spans="1:12">
      <c r="A46" t="s">
        <v>265</v>
      </c>
      <c r="B46" t="s">
        <v>266</v>
      </c>
      <c r="C46" t="s">
        <v>267</v>
      </c>
      <c r="D46" t="s">
        <v>268</v>
      </c>
      <c r="E46" t="s">
        <v>269</v>
      </c>
      <c r="F46" s="8">
        <v>0</v>
      </c>
      <c r="G46" s="8">
        <v>0</v>
      </c>
      <c r="H46" s="8">
        <v>0</v>
      </c>
      <c r="I46" t="s">
        <v>270</v>
      </c>
      <c r="J46" s="8">
        <v>295000</v>
      </c>
      <c r="K46" s="8">
        <v>315298.11</v>
      </c>
      <c r="L46" s="8">
        <v>0</v>
      </c>
    </row>
    <row r="47" spans="1:12">
      <c r="A47" t="s">
        <v>271</v>
      </c>
      <c r="B47" t="s">
        <v>272</v>
      </c>
      <c r="C47" t="s">
        <v>273</v>
      </c>
      <c r="D47" t="s">
        <v>274</v>
      </c>
      <c r="E47" t="s">
        <v>275</v>
      </c>
      <c r="F47" s="8">
        <v>74000</v>
      </c>
      <c r="G47" s="8">
        <v>66319.070000000007</v>
      </c>
      <c r="H47" s="8">
        <v>0</v>
      </c>
      <c r="I47" t="s">
        <v>276</v>
      </c>
      <c r="J47" s="8">
        <v>2000</v>
      </c>
      <c r="K47" s="8">
        <v>456.92</v>
      </c>
      <c r="L47" s="8">
        <v>0</v>
      </c>
    </row>
    <row r="48" spans="1:12">
      <c r="A48" t="s">
        <v>277</v>
      </c>
      <c r="B48" t="s">
        <v>278</v>
      </c>
      <c r="C48" t="s">
        <v>279</v>
      </c>
      <c r="D48" t="s">
        <v>280</v>
      </c>
      <c r="E48" t="s">
        <v>281</v>
      </c>
      <c r="F48" s="8">
        <v>0</v>
      </c>
      <c r="G48" s="8">
        <v>0</v>
      </c>
      <c r="H48" s="8">
        <v>0</v>
      </c>
      <c r="I48" t="s">
        <v>282</v>
      </c>
      <c r="J48" s="8">
        <v>32000</v>
      </c>
      <c r="K48" s="8">
        <v>34499.24</v>
      </c>
      <c r="L48" s="8">
        <v>0</v>
      </c>
    </row>
    <row r="49" spans="1:12">
      <c r="A49" t="s">
        <v>283</v>
      </c>
      <c r="B49" t="s">
        <v>284</v>
      </c>
      <c r="C49" t="s">
        <v>285</v>
      </c>
      <c r="D49" t="s">
        <v>286</v>
      </c>
      <c r="E49" t="s">
        <v>287</v>
      </c>
      <c r="F49" s="8">
        <v>0</v>
      </c>
      <c r="G49" s="8">
        <v>0</v>
      </c>
      <c r="H49" s="8">
        <v>0</v>
      </c>
      <c r="I49" t="s">
        <v>288</v>
      </c>
      <c r="J49" s="8">
        <v>40000</v>
      </c>
      <c r="K49" s="8">
        <v>31362.91</v>
      </c>
      <c r="L49" s="8">
        <v>0</v>
      </c>
    </row>
    <row r="50" spans="1:12">
      <c r="A50" t="s">
        <v>289</v>
      </c>
      <c r="B50" t="s">
        <v>290</v>
      </c>
      <c r="C50" t="s">
        <v>291</v>
      </c>
      <c r="D50" t="s">
        <v>292</v>
      </c>
      <c r="E50" t="s">
        <v>293</v>
      </c>
      <c r="F50" s="8">
        <v>605000</v>
      </c>
      <c r="G50" s="8">
        <v>517468.38</v>
      </c>
      <c r="H50" s="8">
        <v>0</v>
      </c>
      <c r="I50" t="s">
        <v>294</v>
      </c>
      <c r="J50" s="8">
        <v>255000</v>
      </c>
      <c r="K50" s="8">
        <v>311773.65999999997</v>
      </c>
      <c r="L50" s="8">
        <v>0</v>
      </c>
    </row>
    <row r="51" spans="1:12">
      <c r="A51" t="s">
        <v>295</v>
      </c>
      <c r="B51" t="s">
        <v>296</v>
      </c>
      <c r="C51" t="s">
        <v>297</v>
      </c>
      <c r="D51" t="s">
        <v>298</v>
      </c>
      <c r="E51" t="s">
        <v>299</v>
      </c>
      <c r="F51" s="8">
        <v>0</v>
      </c>
      <c r="G51" s="8">
        <v>0</v>
      </c>
      <c r="H51" s="8">
        <v>0</v>
      </c>
      <c r="I51" t="s">
        <v>300</v>
      </c>
      <c r="J51" s="8">
        <v>260000</v>
      </c>
      <c r="K51" s="8">
        <v>122608.24</v>
      </c>
      <c r="L51" s="8">
        <v>0</v>
      </c>
    </row>
    <row r="52" spans="1:12">
      <c r="A52" t="s">
        <v>301</v>
      </c>
      <c r="B52" t="s">
        <v>302</v>
      </c>
      <c r="C52" t="s">
        <v>303</v>
      </c>
      <c r="D52" t="s">
        <v>304</v>
      </c>
      <c r="E52" t="s">
        <v>305</v>
      </c>
      <c r="F52" s="8">
        <v>0</v>
      </c>
      <c r="G52" s="8">
        <v>0</v>
      </c>
      <c r="H52" s="8">
        <v>0</v>
      </c>
      <c r="I52" t="s">
        <v>306</v>
      </c>
      <c r="J52" s="8">
        <v>90000</v>
      </c>
      <c r="K52" s="8">
        <v>83086.48</v>
      </c>
      <c r="L52" s="8">
        <v>0</v>
      </c>
    </row>
    <row r="53" spans="1:12">
      <c r="A53" t="s">
        <v>307</v>
      </c>
      <c r="B53" t="s">
        <v>308</v>
      </c>
      <c r="C53" t="s">
        <v>309</v>
      </c>
      <c r="D53" t="s">
        <v>310</v>
      </c>
      <c r="E53" t="s">
        <v>311</v>
      </c>
      <c r="F53" s="8">
        <v>7000</v>
      </c>
      <c r="G53" s="8">
        <v>4120.3599999999997</v>
      </c>
      <c r="H53" s="8">
        <v>0</v>
      </c>
      <c r="I53" t="s">
        <v>312</v>
      </c>
      <c r="J53" s="8">
        <v>5000</v>
      </c>
      <c r="K53" s="8">
        <v>4120.3599999999997</v>
      </c>
      <c r="L53" s="8">
        <v>0</v>
      </c>
    </row>
    <row r="54" spans="1:12">
      <c r="A54" t="s">
        <v>313</v>
      </c>
      <c r="B54" t="s">
        <v>314</v>
      </c>
      <c r="C54" t="s">
        <v>315</v>
      </c>
      <c r="D54" t="s">
        <v>316</v>
      </c>
      <c r="E54" t="s">
        <v>317</v>
      </c>
      <c r="F54" s="8">
        <v>0</v>
      </c>
      <c r="G54" s="8">
        <v>0</v>
      </c>
      <c r="H54" s="8">
        <v>0</v>
      </c>
      <c r="I54" t="s">
        <v>318</v>
      </c>
      <c r="J54" s="8">
        <v>2000</v>
      </c>
      <c r="K54" s="8">
        <v>0</v>
      </c>
      <c r="L54" s="8">
        <v>0</v>
      </c>
    </row>
    <row r="55" spans="1:12">
      <c r="A55" t="s">
        <v>319</v>
      </c>
      <c r="B55" t="s">
        <v>320</v>
      </c>
      <c r="C55" t="s">
        <v>321</v>
      </c>
      <c r="D55" t="s">
        <v>322</v>
      </c>
      <c r="E55" t="s">
        <v>323</v>
      </c>
      <c r="F55" s="8">
        <v>116000</v>
      </c>
      <c r="G55" s="8">
        <v>114909.47</v>
      </c>
      <c r="H55" s="8">
        <v>0</v>
      </c>
      <c r="I55" t="s">
        <v>324</v>
      </c>
      <c r="J55" s="8">
        <v>60000</v>
      </c>
      <c r="K55" s="8">
        <v>64022.22</v>
      </c>
      <c r="L55" s="8">
        <v>0</v>
      </c>
    </row>
    <row r="56" spans="1:12">
      <c r="A56" t="s">
        <v>325</v>
      </c>
      <c r="B56" t="s">
        <v>326</v>
      </c>
      <c r="C56" t="s">
        <v>327</v>
      </c>
      <c r="D56" t="s">
        <v>328</v>
      </c>
      <c r="E56" t="s">
        <v>329</v>
      </c>
      <c r="F56" s="8">
        <v>0</v>
      </c>
      <c r="G56" s="8">
        <v>0</v>
      </c>
      <c r="H56" s="8">
        <v>0</v>
      </c>
      <c r="I56" t="s">
        <v>330</v>
      </c>
      <c r="J56" s="8">
        <v>6000</v>
      </c>
      <c r="K56" s="8">
        <v>5453.51</v>
      </c>
      <c r="L56" s="8">
        <v>0</v>
      </c>
    </row>
    <row r="57" spans="1:12">
      <c r="A57" t="s">
        <v>331</v>
      </c>
      <c r="B57" t="s">
        <v>332</v>
      </c>
      <c r="C57" t="s">
        <v>333</v>
      </c>
      <c r="D57" t="s">
        <v>334</v>
      </c>
      <c r="E57" t="s">
        <v>335</v>
      </c>
      <c r="F57" s="8">
        <v>0</v>
      </c>
      <c r="G57" s="8">
        <v>0</v>
      </c>
      <c r="H57" s="8">
        <v>0</v>
      </c>
      <c r="I57" t="s">
        <v>336</v>
      </c>
      <c r="J57" s="8">
        <v>50000</v>
      </c>
      <c r="K57" s="8">
        <v>45433.74</v>
      </c>
      <c r="L57" s="8">
        <v>0</v>
      </c>
    </row>
    <row r="58" spans="1:12">
      <c r="A58" t="s">
        <v>337</v>
      </c>
      <c r="B58" t="s">
        <v>338</v>
      </c>
      <c r="C58" t="s">
        <v>339</v>
      </c>
      <c r="D58" t="s">
        <v>340</v>
      </c>
      <c r="E58" t="s">
        <v>341</v>
      </c>
      <c r="F58" s="8">
        <v>320000</v>
      </c>
      <c r="G58" s="8">
        <v>279462.26</v>
      </c>
      <c r="H58" s="8">
        <v>0</v>
      </c>
      <c r="I58" t="s">
        <v>342</v>
      </c>
      <c r="J58" s="8">
        <v>10000</v>
      </c>
      <c r="K58" s="8">
        <v>5642.6</v>
      </c>
      <c r="L58" s="8">
        <v>0</v>
      </c>
    </row>
    <row r="59" spans="1:12">
      <c r="A59" t="s">
        <v>343</v>
      </c>
      <c r="B59" t="s">
        <v>344</v>
      </c>
      <c r="C59" t="s">
        <v>345</v>
      </c>
      <c r="D59" t="s">
        <v>346</v>
      </c>
      <c r="E59" t="s">
        <v>347</v>
      </c>
      <c r="F59" s="8">
        <v>0</v>
      </c>
      <c r="G59" s="8">
        <v>0</v>
      </c>
      <c r="H59" s="8">
        <v>0</v>
      </c>
      <c r="I59" t="s">
        <v>348</v>
      </c>
      <c r="J59" s="8">
        <v>60000</v>
      </c>
      <c r="K59" s="8">
        <v>50443.360000000001</v>
      </c>
      <c r="L59" s="8">
        <v>0</v>
      </c>
    </row>
    <row r="60" spans="1:12">
      <c r="A60" t="s">
        <v>349</v>
      </c>
      <c r="B60" t="s">
        <v>350</v>
      </c>
      <c r="C60" t="s">
        <v>351</v>
      </c>
      <c r="D60" t="s">
        <v>352</v>
      </c>
      <c r="E60" t="s">
        <v>353</v>
      </c>
      <c r="F60" s="8">
        <v>0</v>
      </c>
      <c r="G60" s="8">
        <v>0</v>
      </c>
      <c r="H60" s="8">
        <v>0</v>
      </c>
      <c r="I60" t="s">
        <v>354</v>
      </c>
      <c r="J60" s="8">
        <v>250000</v>
      </c>
      <c r="K60" s="8">
        <v>223376.3</v>
      </c>
      <c r="L60" s="8">
        <v>0</v>
      </c>
    </row>
    <row r="61" spans="1:12">
      <c r="A61" t="s">
        <v>355</v>
      </c>
      <c r="B61" t="s">
        <v>356</v>
      </c>
      <c r="C61" t="s">
        <v>357</v>
      </c>
      <c r="D61" t="s">
        <v>358</v>
      </c>
      <c r="E61" t="s">
        <v>359</v>
      </c>
      <c r="F61" s="8">
        <v>2000</v>
      </c>
      <c r="G61" s="8">
        <v>1056.25</v>
      </c>
      <c r="H61" s="8">
        <v>0</v>
      </c>
      <c r="I61" t="s">
        <v>360</v>
      </c>
      <c r="J61" s="8">
        <v>2000</v>
      </c>
      <c r="K61" s="8">
        <v>1056.25</v>
      </c>
      <c r="L61" s="8">
        <v>0</v>
      </c>
    </row>
    <row r="62" spans="1:12">
      <c r="A62" t="s">
        <v>361</v>
      </c>
      <c r="B62" t="s">
        <v>362</v>
      </c>
      <c r="C62" t="s">
        <v>363</v>
      </c>
      <c r="D62" t="s">
        <v>364</v>
      </c>
      <c r="E62" t="s">
        <v>365</v>
      </c>
      <c r="F62" s="8">
        <v>55300</v>
      </c>
      <c r="G62" s="8">
        <v>14298.2</v>
      </c>
      <c r="H62" s="8">
        <v>0</v>
      </c>
      <c r="I62" t="s">
        <v>366</v>
      </c>
      <c r="J62" s="8">
        <v>20000</v>
      </c>
      <c r="K62" s="8">
        <v>13588.45</v>
      </c>
      <c r="L62" s="8">
        <v>0</v>
      </c>
    </row>
    <row r="63" spans="1:12">
      <c r="A63" t="s">
        <v>367</v>
      </c>
      <c r="B63" t="s">
        <v>368</v>
      </c>
      <c r="C63" t="s">
        <v>369</v>
      </c>
      <c r="D63" t="s">
        <v>370</v>
      </c>
      <c r="E63" t="s">
        <v>371</v>
      </c>
      <c r="F63" s="8">
        <v>0</v>
      </c>
      <c r="G63" s="8">
        <v>0</v>
      </c>
      <c r="H63" s="8">
        <v>0</v>
      </c>
      <c r="I63" t="s">
        <v>372</v>
      </c>
      <c r="J63" s="8">
        <v>3000</v>
      </c>
      <c r="K63" s="8">
        <v>709.75</v>
      </c>
      <c r="L63" s="8">
        <v>0</v>
      </c>
    </row>
    <row r="64" spans="1:12">
      <c r="A64" t="s">
        <v>373</v>
      </c>
      <c r="B64" t="s">
        <v>374</v>
      </c>
      <c r="C64" t="s">
        <v>375</v>
      </c>
      <c r="D64" t="s">
        <v>376</v>
      </c>
      <c r="E64" t="s">
        <v>377</v>
      </c>
      <c r="F64" s="8">
        <v>0</v>
      </c>
      <c r="G64" s="8">
        <v>0</v>
      </c>
      <c r="H64" s="8">
        <v>0</v>
      </c>
      <c r="I64" t="s">
        <v>378</v>
      </c>
      <c r="J64" s="8">
        <v>32300</v>
      </c>
      <c r="K64" s="8">
        <v>0</v>
      </c>
      <c r="L64" s="8">
        <v>0</v>
      </c>
    </row>
    <row r="65" spans="1:12">
      <c r="A65" t="s">
        <v>379</v>
      </c>
      <c r="B65" t="s">
        <v>380</v>
      </c>
      <c r="C65" t="s">
        <v>381</v>
      </c>
      <c r="D65" t="s">
        <v>382</v>
      </c>
      <c r="E65" t="s">
        <v>383</v>
      </c>
      <c r="F65" s="8">
        <v>48000</v>
      </c>
      <c r="G65" s="8">
        <v>66272.28</v>
      </c>
      <c r="H65" s="8">
        <v>0</v>
      </c>
      <c r="I65" t="s">
        <v>384</v>
      </c>
      <c r="J65" s="8">
        <v>10000</v>
      </c>
      <c r="K65" s="8">
        <v>29217.68</v>
      </c>
      <c r="L65" s="8">
        <v>0</v>
      </c>
    </row>
    <row r="66" spans="1:12">
      <c r="A66" t="s">
        <v>385</v>
      </c>
      <c r="B66" t="s">
        <v>386</v>
      </c>
      <c r="C66" t="s">
        <v>387</v>
      </c>
      <c r="D66" t="s">
        <v>388</v>
      </c>
      <c r="E66" t="s">
        <v>389</v>
      </c>
      <c r="F66" s="8">
        <v>0</v>
      </c>
      <c r="G66" s="8">
        <v>0</v>
      </c>
      <c r="H66" s="8">
        <v>0</v>
      </c>
      <c r="I66" t="s">
        <v>390</v>
      </c>
      <c r="J66" s="8">
        <v>38000</v>
      </c>
      <c r="K66" s="8">
        <v>37054.6</v>
      </c>
      <c r="L66" s="8">
        <v>0</v>
      </c>
    </row>
    <row r="67" spans="1:12">
      <c r="A67" t="s">
        <v>391</v>
      </c>
      <c r="B67" t="s">
        <v>392</v>
      </c>
      <c r="C67" t="s">
        <v>393</v>
      </c>
      <c r="D67" t="s">
        <v>394</v>
      </c>
      <c r="E67" t="s">
        <v>395</v>
      </c>
      <c r="F67" s="8">
        <v>20000</v>
      </c>
      <c r="G67" s="8">
        <v>19485.16</v>
      </c>
      <c r="H67" s="8">
        <v>0</v>
      </c>
      <c r="I67" t="s">
        <v>396</v>
      </c>
      <c r="J67" s="8">
        <v>20000</v>
      </c>
      <c r="K67" s="8">
        <v>19485.16</v>
      </c>
      <c r="L67" s="8">
        <v>0</v>
      </c>
    </row>
    <row r="68" spans="1:12">
      <c r="A68" t="s">
        <v>397</v>
      </c>
      <c r="B68" t="s">
        <v>398</v>
      </c>
      <c r="C68" t="s">
        <v>399</v>
      </c>
      <c r="D68" t="s">
        <v>400</v>
      </c>
      <c r="E68" t="s">
        <v>401</v>
      </c>
      <c r="F68" s="8">
        <v>95000</v>
      </c>
      <c r="G68" s="8">
        <v>60479.48</v>
      </c>
      <c r="H68" s="8">
        <v>0</v>
      </c>
      <c r="I68" t="s">
        <v>402</v>
      </c>
      <c r="J68" s="8">
        <v>60000</v>
      </c>
      <c r="K68" s="8">
        <v>44399.87</v>
      </c>
      <c r="L68" s="8">
        <v>0</v>
      </c>
    </row>
    <row r="69" spans="1:12">
      <c r="A69" t="s">
        <v>403</v>
      </c>
      <c r="B69" t="s">
        <v>404</v>
      </c>
      <c r="C69" t="s">
        <v>405</v>
      </c>
      <c r="D69" t="s">
        <v>406</v>
      </c>
      <c r="E69" t="s">
        <v>407</v>
      </c>
      <c r="F69" s="8">
        <v>0</v>
      </c>
      <c r="G69" s="8">
        <v>0</v>
      </c>
      <c r="H69" s="8">
        <v>0</v>
      </c>
      <c r="I69" t="s">
        <v>408</v>
      </c>
      <c r="J69" s="8">
        <v>25000</v>
      </c>
      <c r="K69" s="8">
        <v>9014.84</v>
      </c>
      <c r="L69" s="8">
        <v>0</v>
      </c>
    </row>
    <row r="70" spans="1:12">
      <c r="A70" t="s">
        <v>409</v>
      </c>
      <c r="B70" t="s">
        <v>410</v>
      </c>
      <c r="C70" t="s">
        <v>411</v>
      </c>
      <c r="D70" t="s">
        <v>412</v>
      </c>
      <c r="E70" t="s">
        <v>413</v>
      </c>
      <c r="F70" s="8">
        <v>0</v>
      </c>
      <c r="G70" s="8">
        <v>0</v>
      </c>
      <c r="H70" s="8">
        <v>0</v>
      </c>
      <c r="I70" t="s">
        <v>414</v>
      </c>
      <c r="J70" s="8">
        <v>10000</v>
      </c>
      <c r="K70" s="8">
        <v>7064.77</v>
      </c>
      <c r="L70" s="8">
        <v>0</v>
      </c>
    </row>
    <row r="71" spans="1:12">
      <c r="A71" t="s">
        <v>415</v>
      </c>
      <c r="B71" t="s">
        <v>416</v>
      </c>
      <c r="C71" t="s">
        <v>417</v>
      </c>
      <c r="D71" t="s">
        <v>418</v>
      </c>
      <c r="E71" t="s">
        <v>419</v>
      </c>
      <c r="F71" s="8">
        <v>700000</v>
      </c>
      <c r="G71" s="8">
        <v>694140</v>
      </c>
      <c r="H71" s="8">
        <v>0</v>
      </c>
      <c r="I71" t="s">
        <v>420</v>
      </c>
      <c r="J71" s="8">
        <v>615000</v>
      </c>
      <c r="K71" s="8">
        <v>619590.22</v>
      </c>
      <c r="L71" s="8">
        <v>0</v>
      </c>
    </row>
    <row r="72" spans="1:12">
      <c r="A72" t="s">
        <v>421</v>
      </c>
      <c r="B72" t="s">
        <v>422</v>
      </c>
      <c r="C72" t="s">
        <v>423</v>
      </c>
      <c r="D72" t="s">
        <v>424</v>
      </c>
      <c r="E72" t="s">
        <v>425</v>
      </c>
      <c r="F72" s="8">
        <v>0</v>
      </c>
      <c r="G72" s="8">
        <v>0</v>
      </c>
      <c r="H72" s="8">
        <v>0</v>
      </c>
      <c r="I72" t="s">
        <v>426</v>
      </c>
      <c r="J72" s="8">
        <v>35000</v>
      </c>
      <c r="K72" s="8">
        <v>30197.72</v>
      </c>
      <c r="L72" s="8">
        <v>0</v>
      </c>
    </row>
    <row r="73" spans="1:12">
      <c r="A73" t="s">
        <v>427</v>
      </c>
      <c r="B73" t="s">
        <v>428</v>
      </c>
      <c r="C73" t="s">
        <v>429</v>
      </c>
      <c r="D73" t="s">
        <v>430</v>
      </c>
      <c r="E73" t="s">
        <v>431</v>
      </c>
      <c r="F73" s="8">
        <v>0</v>
      </c>
      <c r="G73" s="8">
        <v>0</v>
      </c>
      <c r="H73" s="8">
        <v>0</v>
      </c>
      <c r="I73" t="s">
        <v>432</v>
      </c>
      <c r="J73" s="8">
        <v>50000</v>
      </c>
      <c r="K73" s="8">
        <v>44352.06</v>
      </c>
      <c r="L73" s="8">
        <v>0</v>
      </c>
    </row>
    <row r="74" spans="1:12">
      <c r="A74" t="s">
        <v>433</v>
      </c>
      <c r="B74" t="s">
        <v>434</v>
      </c>
      <c r="C74" t="s">
        <v>435</v>
      </c>
      <c r="D74" t="s">
        <v>436</v>
      </c>
      <c r="E74" t="s">
        <v>437</v>
      </c>
      <c r="F74" s="8">
        <v>51000</v>
      </c>
      <c r="G74" s="8">
        <v>14330.79</v>
      </c>
      <c r="H74" s="8">
        <v>0</v>
      </c>
      <c r="I74" t="s">
        <v>438</v>
      </c>
      <c r="J74" s="8">
        <v>1000</v>
      </c>
      <c r="K74" s="8">
        <v>1321.91</v>
      </c>
      <c r="L74" s="8">
        <v>0</v>
      </c>
    </row>
    <row r="75" spans="1:12">
      <c r="A75" t="s">
        <v>439</v>
      </c>
      <c r="B75" t="s">
        <v>440</v>
      </c>
      <c r="C75" t="s">
        <v>441</v>
      </c>
      <c r="D75" t="s">
        <v>442</v>
      </c>
      <c r="E75" t="s">
        <v>443</v>
      </c>
      <c r="F75" s="8">
        <v>0</v>
      </c>
      <c r="G75" s="8">
        <v>0</v>
      </c>
      <c r="H75" s="8">
        <v>0</v>
      </c>
      <c r="I75" t="s">
        <v>444</v>
      </c>
      <c r="J75" s="8">
        <v>50000</v>
      </c>
      <c r="K75" s="8">
        <v>13008.88</v>
      </c>
      <c r="L75" s="8">
        <v>0</v>
      </c>
    </row>
    <row r="76" spans="1:12">
      <c r="A76" t="s">
        <v>445</v>
      </c>
      <c r="B76" t="s">
        <v>446</v>
      </c>
      <c r="C76" t="s">
        <v>447</v>
      </c>
      <c r="D76" t="s">
        <v>448</v>
      </c>
      <c r="E76" t="s">
        <v>449</v>
      </c>
      <c r="F76" s="8">
        <v>97250</v>
      </c>
      <c r="G76" s="8">
        <v>37684.85</v>
      </c>
      <c r="H76" s="8">
        <v>0</v>
      </c>
      <c r="I76" t="s">
        <v>450</v>
      </c>
      <c r="J76" s="8">
        <v>10000</v>
      </c>
      <c r="K76" s="8">
        <v>3988.13</v>
      </c>
      <c r="L76" s="8">
        <v>0</v>
      </c>
    </row>
    <row r="77" spans="1:12">
      <c r="A77" t="s">
        <v>451</v>
      </c>
      <c r="B77" t="s">
        <v>452</v>
      </c>
      <c r="C77" t="s">
        <v>453</v>
      </c>
      <c r="D77" t="s">
        <v>454</v>
      </c>
      <c r="E77" t="s">
        <v>455</v>
      </c>
      <c r="F77" s="8">
        <v>0</v>
      </c>
      <c r="G77" s="8">
        <v>0</v>
      </c>
      <c r="H77" s="8">
        <v>0</v>
      </c>
      <c r="I77" t="s">
        <v>456</v>
      </c>
      <c r="J77" s="8">
        <v>87250</v>
      </c>
      <c r="K77" s="8">
        <v>33696.720000000001</v>
      </c>
      <c r="L77" s="8">
        <v>0</v>
      </c>
    </row>
    <row r="78" spans="1:12">
      <c r="A78" t="s">
        <v>457</v>
      </c>
      <c r="B78" t="s">
        <v>458</v>
      </c>
      <c r="C78" t="s">
        <v>459</v>
      </c>
      <c r="D78" t="s">
        <v>460</v>
      </c>
      <c r="E78" t="s">
        <v>461</v>
      </c>
      <c r="F78" s="8">
        <v>258152</v>
      </c>
      <c r="G78" s="8">
        <v>327435.57</v>
      </c>
      <c r="H78" s="8">
        <v>0</v>
      </c>
      <c r="I78" t="s">
        <v>462</v>
      </c>
      <c r="J78" s="8">
        <v>17152</v>
      </c>
      <c r="K78" s="8">
        <v>4222.58</v>
      </c>
      <c r="L78" s="8">
        <v>0</v>
      </c>
    </row>
    <row r="79" spans="1:12">
      <c r="A79" t="s">
        <v>463</v>
      </c>
      <c r="B79" t="s">
        <v>464</v>
      </c>
      <c r="C79" t="s">
        <v>465</v>
      </c>
      <c r="D79" t="s">
        <v>466</v>
      </c>
      <c r="E79" t="s">
        <v>467</v>
      </c>
      <c r="F79" s="8">
        <v>0</v>
      </c>
      <c r="G79" s="8">
        <v>0</v>
      </c>
      <c r="H79" s="8">
        <v>0</v>
      </c>
      <c r="I79" t="s">
        <v>468</v>
      </c>
      <c r="J79" s="8">
        <v>121000</v>
      </c>
      <c r="K79" s="8">
        <v>151428.54999999999</v>
      </c>
      <c r="L79" s="8">
        <v>0</v>
      </c>
    </row>
    <row r="80" spans="1:12">
      <c r="A80" t="s">
        <v>469</v>
      </c>
      <c r="B80" t="s">
        <v>470</v>
      </c>
      <c r="C80" t="s">
        <v>471</v>
      </c>
      <c r="D80" t="s">
        <v>472</v>
      </c>
      <c r="E80" t="s">
        <v>473</v>
      </c>
      <c r="F80" s="8">
        <v>0</v>
      </c>
      <c r="G80" s="8">
        <v>0</v>
      </c>
      <c r="H80" s="8">
        <v>0</v>
      </c>
      <c r="I80" t="s">
        <v>474</v>
      </c>
      <c r="J80" s="8">
        <v>120000</v>
      </c>
      <c r="K80" s="8">
        <v>171784.44</v>
      </c>
      <c r="L80" s="8">
        <v>0</v>
      </c>
    </row>
    <row r="81" spans="1:12">
      <c r="A81" t="s">
        <v>475</v>
      </c>
      <c r="B81" t="s">
        <v>476</v>
      </c>
      <c r="C81" t="s">
        <v>477</v>
      </c>
      <c r="D81" t="s">
        <v>478</v>
      </c>
      <c r="E81" t="s">
        <v>479</v>
      </c>
      <c r="F81" s="8">
        <v>3000</v>
      </c>
      <c r="G81" s="8">
        <v>9985</v>
      </c>
      <c r="H81" s="8">
        <v>0</v>
      </c>
      <c r="I81" t="s">
        <v>480</v>
      </c>
      <c r="J81" s="8">
        <v>3000</v>
      </c>
      <c r="K81" s="8">
        <v>3685</v>
      </c>
      <c r="L81" s="8">
        <v>0</v>
      </c>
    </row>
    <row r="82" spans="1:12">
      <c r="A82" t="s">
        <v>481</v>
      </c>
      <c r="B82" t="s">
        <v>482</v>
      </c>
      <c r="C82" t="s">
        <v>483</v>
      </c>
      <c r="D82" t="s">
        <v>484</v>
      </c>
      <c r="E82" t="s">
        <v>485</v>
      </c>
      <c r="F82" s="8">
        <v>0</v>
      </c>
      <c r="G82" s="8">
        <v>0</v>
      </c>
      <c r="H82" s="8">
        <v>0</v>
      </c>
      <c r="I82" t="s">
        <v>486</v>
      </c>
      <c r="J82" s="8">
        <v>0</v>
      </c>
      <c r="K82" s="8">
        <v>6300</v>
      </c>
      <c r="L82" s="8">
        <v>0</v>
      </c>
    </row>
    <row r="83" spans="1:12">
      <c r="A83" t="s">
        <v>487</v>
      </c>
      <c r="B83" t="s">
        <v>488</v>
      </c>
      <c r="C83" t="s">
        <v>489</v>
      </c>
      <c r="D83" t="s">
        <v>490</v>
      </c>
      <c r="E83" t="s">
        <v>491</v>
      </c>
      <c r="F83" s="8">
        <v>2619100</v>
      </c>
      <c r="G83" s="8">
        <v>2579719.83</v>
      </c>
      <c r="H83" s="8">
        <v>0</v>
      </c>
      <c r="I83" t="s">
        <v>492</v>
      </c>
      <c r="J83" s="8">
        <v>1405000</v>
      </c>
      <c r="K83" s="8">
        <v>449199.08</v>
      </c>
      <c r="L83" s="8">
        <v>0</v>
      </c>
    </row>
    <row r="84" spans="1:12">
      <c r="A84" t="s">
        <v>493</v>
      </c>
      <c r="B84" t="s">
        <v>494</v>
      </c>
      <c r="C84" t="s">
        <v>495</v>
      </c>
      <c r="D84" t="s">
        <v>496</v>
      </c>
      <c r="E84" t="s">
        <v>497</v>
      </c>
      <c r="F84" s="8">
        <v>0</v>
      </c>
      <c r="G84" s="8">
        <v>0</v>
      </c>
      <c r="H84" s="8">
        <v>0</v>
      </c>
      <c r="I84" t="s">
        <v>498</v>
      </c>
      <c r="J84" s="8">
        <v>949100</v>
      </c>
      <c r="K84" s="8">
        <v>2027362.68</v>
      </c>
      <c r="L84" s="8">
        <v>0</v>
      </c>
    </row>
    <row r="85" spans="1:12">
      <c r="A85" t="s">
        <v>499</v>
      </c>
      <c r="B85" t="s">
        <v>500</v>
      </c>
      <c r="C85" t="s">
        <v>501</v>
      </c>
      <c r="D85" t="s">
        <v>502</v>
      </c>
      <c r="E85" t="s">
        <v>503</v>
      </c>
      <c r="F85" s="8">
        <v>0</v>
      </c>
      <c r="G85" s="8">
        <v>0</v>
      </c>
      <c r="H85" s="8">
        <v>0</v>
      </c>
      <c r="I85" t="s">
        <v>504</v>
      </c>
      <c r="J85" s="8">
        <v>265000</v>
      </c>
      <c r="K85" s="8">
        <v>103158.07</v>
      </c>
      <c r="L85" s="8">
        <v>0</v>
      </c>
    </row>
    <row r="86" spans="1:12">
      <c r="A86" t="s">
        <v>505</v>
      </c>
      <c r="B86" t="s">
        <v>506</v>
      </c>
      <c r="C86" t="s">
        <v>507</v>
      </c>
      <c r="D86" t="s">
        <v>508</v>
      </c>
      <c r="E86" t="s">
        <v>509</v>
      </c>
      <c r="F86" s="8">
        <v>20000</v>
      </c>
      <c r="G86" s="8">
        <v>40610.06</v>
      </c>
      <c r="H86" s="8">
        <v>0</v>
      </c>
      <c r="I86" t="s">
        <v>510</v>
      </c>
      <c r="J86" s="8">
        <v>20000</v>
      </c>
      <c r="K86" s="8">
        <v>40610.06</v>
      </c>
      <c r="L86" s="8">
        <v>0</v>
      </c>
    </row>
    <row r="87" spans="1:12">
      <c r="A87" t="s">
        <v>511</v>
      </c>
      <c r="B87" t="s">
        <v>512</v>
      </c>
      <c r="C87" t="s">
        <v>513</v>
      </c>
      <c r="D87" t="s">
        <v>514</v>
      </c>
      <c r="E87" t="s">
        <v>515</v>
      </c>
      <c r="F87" s="8">
        <v>165000</v>
      </c>
      <c r="G87" s="8">
        <v>152695.17000000001</v>
      </c>
      <c r="H87" s="8">
        <v>0</v>
      </c>
      <c r="I87" t="s">
        <v>516</v>
      </c>
      <c r="J87" s="8">
        <v>15000</v>
      </c>
      <c r="K87" s="8">
        <v>8762.5</v>
      </c>
      <c r="L87" s="8">
        <v>0</v>
      </c>
    </row>
    <row r="88" spans="1:12">
      <c r="A88" t="s">
        <v>517</v>
      </c>
      <c r="B88" t="s">
        <v>518</v>
      </c>
      <c r="C88" t="s">
        <v>519</v>
      </c>
      <c r="D88" t="s">
        <v>520</v>
      </c>
      <c r="E88" t="s">
        <v>521</v>
      </c>
      <c r="F88" s="8">
        <v>0</v>
      </c>
      <c r="G88" s="8">
        <v>0</v>
      </c>
      <c r="H88" s="8">
        <v>0</v>
      </c>
      <c r="I88" t="s">
        <v>522</v>
      </c>
      <c r="J88" s="8">
        <v>20000</v>
      </c>
      <c r="K88" s="8">
        <v>0</v>
      </c>
      <c r="L88" s="8">
        <v>0</v>
      </c>
    </row>
    <row r="89" spans="1:12">
      <c r="A89" t="s">
        <v>523</v>
      </c>
      <c r="B89" t="s">
        <v>524</v>
      </c>
      <c r="C89" t="s">
        <v>525</v>
      </c>
      <c r="D89" t="s">
        <v>526</v>
      </c>
      <c r="E89" t="s">
        <v>527</v>
      </c>
      <c r="F89" s="8">
        <v>0</v>
      </c>
      <c r="G89" s="8">
        <v>0</v>
      </c>
      <c r="H89" s="8">
        <v>0</v>
      </c>
      <c r="I89" t="s">
        <v>528</v>
      </c>
      <c r="J89" s="8">
        <v>75000</v>
      </c>
      <c r="K89" s="8">
        <v>75399.75</v>
      </c>
      <c r="L89" s="8">
        <v>0</v>
      </c>
    </row>
    <row r="90" spans="1:12">
      <c r="A90" t="s">
        <v>529</v>
      </c>
      <c r="B90" t="s">
        <v>530</v>
      </c>
      <c r="C90" t="s">
        <v>531</v>
      </c>
      <c r="D90" t="s">
        <v>532</v>
      </c>
      <c r="E90" t="s">
        <v>533</v>
      </c>
      <c r="F90" s="8">
        <v>0</v>
      </c>
      <c r="G90" s="8">
        <v>0</v>
      </c>
      <c r="H90" s="8">
        <v>0</v>
      </c>
      <c r="I90" t="s">
        <v>534</v>
      </c>
      <c r="J90" s="8">
        <v>55000</v>
      </c>
      <c r="K90" s="8">
        <v>68532.92</v>
      </c>
      <c r="L90" s="8">
        <v>0</v>
      </c>
    </row>
    <row r="91" spans="1:12">
      <c r="A91" t="s">
        <v>535</v>
      </c>
      <c r="B91" t="s">
        <v>536</v>
      </c>
      <c r="C91" t="s">
        <v>537</v>
      </c>
      <c r="D91" t="s">
        <v>538</v>
      </c>
      <c r="E91" t="s">
        <v>539</v>
      </c>
      <c r="F91" s="8">
        <v>17848</v>
      </c>
      <c r="G91" s="8">
        <v>30824.45</v>
      </c>
      <c r="H91" s="8">
        <v>0</v>
      </c>
      <c r="I91" t="s">
        <v>540</v>
      </c>
      <c r="J91" s="8">
        <v>7848</v>
      </c>
      <c r="K91" s="8">
        <v>27189.56</v>
      </c>
      <c r="L91" s="8">
        <v>0</v>
      </c>
    </row>
    <row r="92" spans="1:12">
      <c r="A92" t="s">
        <v>541</v>
      </c>
      <c r="B92" t="s">
        <v>542</v>
      </c>
      <c r="C92" t="s">
        <v>543</v>
      </c>
      <c r="D92" t="s">
        <v>544</v>
      </c>
      <c r="E92" t="s">
        <v>545</v>
      </c>
      <c r="F92" s="8">
        <v>0</v>
      </c>
      <c r="G92" s="8">
        <v>0</v>
      </c>
      <c r="H92" s="8">
        <v>0</v>
      </c>
      <c r="I92" t="s">
        <v>546</v>
      </c>
      <c r="J92" s="8">
        <v>10000</v>
      </c>
      <c r="K92" s="8">
        <v>3634.89</v>
      </c>
      <c r="L92" s="8">
        <v>0</v>
      </c>
    </row>
    <row r="93" spans="1:12">
      <c r="A93" t="s">
        <v>547</v>
      </c>
      <c r="B93" t="s">
        <v>548</v>
      </c>
      <c r="C93" t="s">
        <v>549</v>
      </c>
      <c r="D93" t="s">
        <v>550</v>
      </c>
      <c r="E93" t="s">
        <v>551</v>
      </c>
      <c r="F93" s="8">
        <v>500</v>
      </c>
      <c r="G93" s="8">
        <v>19476.27</v>
      </c>
      <c r="H93" s="8">
        <v>0</v>
      </c>
      <c r="I93" t="s">
        <v>552</v>
      </c>
      <c r="J93" s="8">
        <v>0</v>
      </c>
      <c r="K93" s="8">
        <v>540.32000000000005</v>
      </c>
      <c r="L93" s="8">
        <v>0</v>
      </c>
    </row>
    <row r="94" spans="1:12">
      <c r="A94" t="s">
        <v>553</v>
      </c>
      <c r="B94" t="s">
        <v>554</v>
      </c>
      <c r="C94" t="s">
        <v>555</v>
      </c>
      <c r="D94" t="s">
        <v>556</v>
      </c>
      <c r="E94" t="s">
        <v>557</v>
      </c>
      <c r="F94" s="8">
        <v>0</v>
      </c>
      <c r="G94" s="8">
        <v>0</v>
      </c>
      <c r="H94" s="8">
        <v>0</v>
      </c>
      <c r="I94" t="s">
        <v>558</v>
      </c>
      <c r="J94" s="8">
        <v>500</v>
      </c>
      <c r="K94" s="8">
        <v>18935.95</v>
      </c>
      <c r="L94" s="8">
        <v>0</v>
      </c>
    </row>
    <row r="95" spans="1:12">
      <c r="A95" t="s">
        <v>559</v>
      </c>
      <c r="B95" t="s">
        <v>560</v>
      </c>
      <c r="C95" t="s">
        <v>561</v>
      </c>
      <c r="D95" t="s">
        <v>562</v>
      </c>
      <c r="E95" t="s">
        <v>563</v>
      </c>
      <c r="F95" s="8">
        <v>230900</v>
      </c>
      <c r="G95" s="8">
        <v>155131.69</v>
      </c>
      <c r="H95" s="8">
        <v>0</v>
      </c>
      <c r="I95" t="s">
        <v>564</v>
      </c>
      <c r="J95" s="8">
        <v>0</v>
      </c>
      <c r="K95" s="8">
        <v>6071.5</v>
      </c>
      <c r="L95" s="8">
        <v>0</v>
      </c>
    </row>
    <row r="96" spans="1:12">
      <c r="A96" t="s">
        <v>565</v>
      </c>
      <c r="B96" t="s">
        <v>566</v>
      </c>
      <c r="C96" t="s">
        <v>567</v>
      </c>
      <c r="D96" t="s">
        <v>568</v>
      </c>
      <c r="E96" t="s">
        <v>569</v>
      </c>
      <c r="F96" s="8">
        <v>0</v>
      </c>
      <c r="G96" s="8">
        <v>0</v>
      </c>
      <c r="H96" s="8">
        <v>0</v>
      </c>
      <c r="I96" t="s">
        <v>570</v>
      </c>
      <c r="J96" s="8">
        <v>10000</v>
      </c>
      <c r="K96" s="8">
        <v>9816.76</v>
      </c>
      <c r="L96" s="8">
        <v>0</v>
      </c>
    </row>
    <row r="97" spans="1:12">
      <c r="A97" t="s">
        <v>571</v>
      </c>
      <c r="B97" t="s">
        <v>572</v>
      </c>
      <c r="C97" t="s">
        <v>573</v>
      </c>
      <c r="D97" t="s">
        <v>574</v>
      </c>
      <c r="E97" t="s">
        <v>575</v>
      </c>
      <c r="F97" s="8">
        <v>0</v>
      </c>
      <c r="G97" s="8">
        <v>0</v>
      </c>
      <c r="H97" s="8">
        <v>0</v>
      </c>
      <c r="I97" t="s">
        <v>576</v>
      </c>
      <c r="J97" s="8">
        <v>155900</v>
      </c>
      <c r="K97" s="8">
        <v>123140.13</v>
      </c>
      <c r="L97" s="8">
        <v>0</v>
      </c>
    </row>
    <row r="98" spans="1:12">
      <c r="A98" t="s">
        <v>577</v>
      </c>
      <c r="B98" t="s">
        <v>578</v>
      </c>
      <c r="C98" t="s">
        <v>579</v>
      </c>
      <c r="D98" t="s">
        <v>580</v>
      </c>
      <c r="E98" t="s">
        <v>581</v>
      </c>
      <c r="F98" s="8">
        <v>0</v>
      </c>
      <c r="G98" s="8">
        <v>0</v>
      </c>
      <c r="H98" s="8">
        <v>0</v>
      </c>
      <c r="I98" t="s">
        <v>582</v>
      </c>
      <c r="J98" s="8">
        <v>65000</v>
      </c>
      <c r="K98" s="8">
        <v>16103.3</v>
      </c>
      <c r="L98" s="8">
        <v>0</v>
      </c>
    </row>
    <row r="99" spans="1:12">
      <c r="A99" t="s">
        <v>583</v>
      </c>
      <c r="B99" t="s">
        <v>584</v>
      </c>
      <c r="C99" t="s">
        <v>585</v>
      </c>
      <c r="D99" t="s">
        <v>586</v>
      </c>
      <c r="E99" t="s">
        <v>587</v>
      </c>
      <c r="F99" s="8">
        <v>38000</v>
      </c>
      <c r="G99" s="8">
        <v>73181.61</v>
      </c>
      <c r="H99" s="8">
        <v>0</v>
      </c>
      <c r="I99" t="s">
        <v>588</v>
      </c>
      <c r="J99" s="8">
        <v>0</v>
      </c>
      <c r="K99" s="8">
        <v>70</v>
      </c>
      <c r="L99" s="8">
        <v>0</v>
      </c>
    </row>
    <row r="100" spans="1:12">
      <c r="A100" t="s">
        <v>589</v>
      </c>
      <c r="B100" t="s">
        <v>590</v>
      </c>
      <c r="C100" t="s">
        <v>591</v>
      </c>
      <c r="D100" t="s">
        <v>592</v>
      </c>
      <c r="E100" t="s">
        <v>593</v>
      </c>
      <c r="F100" s="8">
        <v>0</v>
      </c>
      <c r="G100" s="8">
        <v>0</v>
      </c>
      <c r="H100" s="8">
        <v>0</v>
      </c>
      <c r="I100" t="s">
        <v>594</v>
      </c>
      <c r="J100" s="8">
        <v>28000</v>
      </c>
      <c r="K100" s="8">
        <v>62101.81</v>
      </c>
      <c r="L100" s="8">
        <v>0</v>
      </c>
    </row>
    <row r="101" spans="1:12">
      <c r="A101" t="s">
        <v>595</v>
      </c>
      <c r="B101" t="s">
        <v>596</v>
      </c>
      <c r="C101" t="s">
        <v>597</v>
      </c>
      <c r="D101" t="s">
        <v>598</v>
      </c>
      <c r="E101" t="s">
        <v>599</v>
      </c>
      <c r="F101" s="8">
        <v>0</v>
      </c>
      <c r="G101" s="8">
        <v>0</v>
      </c>
      <c r="H101" s="8">
        <v>0</v>
      </c>
      <c r="I101" t="s">
        <v>600</v>
      </c>
      <c r="J101" s="8">
        <v>10000</v>
      </c>
      <c r="K101" s="8">
        <v>11009.8</v>
      </c>
      <c r="L101" s="8">
        <v>0</v>
      </c>
    </row>
    <row r="102" spans="1:12">
      <c r="A102" t="s">
        <v>601</v>
      </c>
      <c r="B102" t="s">
        <v>602</v>
      </c>
      <c r="C102" t="s">
        <v>603</v>
      </c>
      <c r="D102" t="s">
        <v>604</v>
      </c>
      <c r="E102" t="s">
        <v>605</v>
      </c>
      <c r="F102" s="8">
        <v>18200</v>
      </c>
      <c r="G102" s="8">
        <v>11478.5</v>
      </c>
      <c r="H102" s="8">
        <v>0</v>
      </c>
      <c r="I102" t="s">
        <v>606</v>
      </c>
      <c r="J102" s="8">
        <v>15000</v>
      </c>
      <c r="K102" s="8">
        <v>11126</v>
      </c>
      <c r="L102" s="8">
        <v>0</v>
      </c>
    </row>
    <row r="103" spans="1:12">
      <c r="A103" t="s">
        <v>607</v>
      </c>
      <c r="B103" t="s">
        <v>608</v>
      </c>
      <c r="C103" t="s">
        <v>609</v>
      </c>
      <c r="D103" t="s">
        <v>610</v>
      </c>
      <c r="E103" t="s">
        <v>611</v>
      </c>
      <c r="F103" s="8">
        <v>0</v>
      </c>
      <c r="G103" s="8">
        <v>0</v>
      </c>
      <c r="H103" s="8">
        <v>0</v>
      </c>
      <c r="I103" t="s">
        <v>612</v>
      </c>
      <c r="J103" s="8">
        <v>3000</v>
      </c>
      <c r="K103" s="8">
        <v>0</v>
      </c>
      <c r="L103" s="8">
        <v>0</v>
      </c>
    </row>
    <row r="104" spans="1:12">
      <c r="A104" t="s">
        <v>613</v>
      </c>
      <c r="B104" t="s">
        <v>614</v>
      </c>
      <c r="C104" t="s">
        <v>615</v>
      </c>
      <c r="D104" t="s">
        <v>616</v>
      </c>
      <c r="E104" t="s">
        <v>617</v>
      </c>
      <c r="F104" s="8">
        <v>0</v>
      </c>
      <c r="G104" s="8">
        <v>0</v>
      </c>
      <c r="H104" s="8">
        <v>0</v>
      </c>
      <c r="I104" t="s">
        <v>618</v>
      </c>
      <c r="J104" s="8">
        <v>200</v>
      </c>
      <c r="K104" s="8">
        <v>352.5</v>
      </c>
      <c r="L104" s="8">
        <v>0</v>
      </c>
    </row>
    <row r="105" spans="1:12">
      <c r="A105" t="s">
        <v>619</v>
      </c>
      <c r="B105" t="s">
        <v>620</v>
      </c>
      <c r="C105" t="s">
        <v>621</v>
      </c>
      <c r="D105" t="s">
        <v>622</v>
      </c>
      <c r="E105" t="s">
        <v>623</v>
      </c>
      <c r="F105" s="8">
        <v>288000</v>
      </c>
      <c r="G105" s="8">
        <v>156373.43</v>
      </c>
      <c r="H105" s="8">
        <v>0</v>
      </c>
      <c r="I105" t="s">
        <v>624</v>
      </c>
      <c r="J105" s="8">
        <v>150000</v>
      </c>
      <c r="K105" s="8">
        <v>124751.23</v>
      </c>
      <c r="L105" s="8">
        <v>0</v>
      </c>
    </row>
    <row r="106" spans="1:12">
      <c r="A106" t="s">
        <v>625</v>
      </c>
      <c r="B106" t="s">
        <v>626</v>
      </c>
      <c r="C106" t="s">
        <v>627</v>
      </c>
      <c r="D106" t="s">
        <v>628</v>
      </c>
      <c r="E106" t="s">
        <v>629</v>
      </c>
      <c r="F106" s="8">
        <v>0</v>
      </c>
      <c r="G106" s="8">
        <v>0</v>
      </c>
      <c r="H106" s="8">
        <v>0</v>
      </c>
      <c r="I106" t="s">
        <v>630</v>
      </c>
      <c r="J106" s="8">
        <v>120000</v>
      </c>
      <c r="K106" s="8">
        <v>16296.74</v>
      </c>
      <c r="L106" s="8">
        <v>0</v>
      </c>
    </row>
    <row r="107" spans="1:12">
      <c r="A107" t="s">
        <v>631</v>
      </c>
      <c r="B107" t="s">
        <v>632</v>
      </c>
      <c r="C107" t="s">
        <v>633</v>
      </c>
      <c r="D107" t="s">
        <v>634</v>
      </c>
      <c r="E107" t="s">
        <v>635</v>
      </c>
      <c r="F107" s="8">
        <v>0</v>
      </c>
      <c r="G107" s="8">
        <v>0</v>
      </c>
      <c r="H107" s="8">
        <v>0</v>
      </c>
      <c r="I107" t="s">
        <v>636</v>
      </c>
      <c r="J107" s="8">
        <v>18000</v>
      </c>
      <c r="K107" s="8">
        <v>15325.46</v>
      </c>
      <c r="L107" s="8">
        <v>0</v>
      </c>
    </row>
    <row r="108" spans="1:12">
      <c r="A108" t="s">
        <v>637</v>
      </c>
      <c r="B108" t="s">
        <v>638</v>
      </c>
      <c r="C108" t="s">
        <v>639</v>
      </c>
      <c r="D108" t="s">
        <v>640</v>
      </c>
      <c r="E108" t="s">
        <v>641</v>
      </c>
      <c r="F108" s="8">
        <v>28550</v>
      </c>
      <c r="G108" s="8">
        <v>24130.33</v>
      </c>
      <c r="H108" s="8">
        <v>0</v>
      </c>
      <c r="I108" t="s">
        <v>642</v>
      </c>
      <c r="J108" s="8">
        <v>28000</v>
      </c>
      <c r="K108" s="8">
        <v>22034.57</v>
      </c>
      <c r="L108" s="8">
        <v>0</v>
      </c>
    </row>
    <row r="109" spans="1:12">
      <c r="A109" t="s">
        <v>643</v>
      </c>
      <c r="B109" t="s">
        <v>644</v>
      </c>
      <c r="C109" t="s">
        <v>645</v>
      </c>
      <c r="D109" t="s">
        <v>646</v>
      </c>
      <c r="E109" t="s">
        <v>647</v>
      </c>
      <c r="F109" s="8">
        <v>0</v>
      </c>
      <c r="G109" s="8">
        <v>0</v>
      </c>
      <c r="H109" s="8">
        <v>0</v>
      </c>
      <c r="I109" t="s">
        <v>648</v>
      </c>
      <c r="J109" s="8">
        <v>550</v>
      </c>
      <c r="K109" s="8">
        <v>2095.7600000000002</v>
      </c>
      <c r="L109" s="8">
        <v>0</v>
      </c>
    </row>
    <row r="110" spans="1:12">
      <c r="A110" t="s">
        <v>649</v>
      </c>
      <c r="B110" t="s">
        <v>650</v>
      </c>
      <c r="C110" t="s">
        <v>651</v>
      </c>
      <c r="D110" t="s">
        <v>652</v>
      </c>
      <c r="E110" t="s">
        <v>653</v>
      </c>
      <c r="F110" s="8">
        <v>12000</v>
      </c>
      <c r="G110" s="8">
        <v>16780.54</v>
      </c>
      <c r="H110" s="8">
        <v>0</v>
      </c>
      <c r="I110" t="s">
        <v>654</v>
      </c>
      <c r="J110" s="8">
        <v>12000</v>
      </c>
      <c r="K110" s="8">
        <v>14784.66</v>
      </c>
      <c r="L110" s="8">
        <v>0</v>
      </c>
    </row>
    <row r="111" spans="1:12">
      <c r="A111" t="s">
        <v>655</v>
      </c>
      <c r="B111" t="s">
        <v>656</v>
      </c>
      <c r="C111" t="s">
        <v>657</v>
      </c>
      <c r="D111" t="s">
        <v>658</v>
      </c>
      <c r="E111" t="s">
        <v>659</v>
      </c>
      <c r="F111" s="8">
        <v>0</v>
      </c>
      <c r="G111" s="8">
        <v>0</v>
      </c>
      <c r="H111" s="8">
        <v>0</v>
      </c>
      <c r="I111" t="s">
        <v>660</v>
      </c>
      <c r="J111" s="8">
        <v>0</v>
      </c>
      <c r="K111" s="8">
        <v>1812.54</v>
      </c>
      <c r="L111" s="8">
        <v>0</v>
      </c>
    </row>
    <row r="112" spans="1:12">
      <c r="A112" t="s">
        <v>661</v>
      </c>
      <c r="B112" t="s">
        <v>662</v>
      </c>
      <c r="C112" t="s">
        <v>663</v>
      </c>
      <c r="D112" t="s">
        <v>664</v>
      </c>
      <c r="E112" t="s">
        <v>665</v>
      </c>
      <c r="F112" s="8">
        <v>0</v>
      </c>
      <c r="G112" s="8">
        <v>0</v>
      </c>
      <c r="H112" s="8">
        <v>0</v>
      </c>
      <c r="I112" t="s">
        <v>666</v>
      </c>
      <c r="J112" s="8">
        <v>0</v>
      </c>
      <c r="K112" s="8">
        <v>183.34</v>
      </c>
      <c r="L112" s="8">
        <v>0</v>
      </c>
    </row>
    <row r="113" spans="1:12">
      <c r="A113" t="s">
        <v>667</v>
      </c>
      <c r="B113" t="s">
        <v>668</v>
      </c>
      <c r="C113" t="s">
        <v>669</v>
      </c>
      <c r="D113" t="s">
        <v>670</v>
      </c>
      <c r="E113" t="s">
        <v>671</v>
      </c>
      <c r="F113" s="8">
        <v>0</v>
      </c>
      <c r="G113" s="8">
        <v>111</v>
      </c>
      <c r="H113" s="8">
        <v>0</v>
      </c>
      <c r="I113" t="s">
        <v>672</v>
      </c>
      <c r="J113" s="8">
        <v>0</v>
      </c>
      <c r="K113" s="8">
        <v>111</v>
      </c>
      <c r="L113" s="8">
        <v>0</v>
      </c>
    </row>
    <row r="114" spans="1:12">
      <c r="A114" t="s">
        <v>673</v>
      </c>
      <c r="B114" t="s">
        <v>674</v>
      </c>
      <c r="C114" t="s">
        <v>675</v>
      </c>
      <c r="D114" t="s">
        <v>676</v>
      </c>
      <c r="E114" t="s">
        <v>677</v>
      </c>
      <c r="F114" s="8">
        <v>0</v>
      </c>
      <c r="G114" s="8">
        <v>299960</v>
      </c>
      <c r="H114" s="8">
        <v>0</v>
      </c>
      <c r="I114" t="s">
        <v>678</v>
      </c>
      <c r="J114" s="8">
        <v>0</v>
      </c>
      <c r="K114" s="8">
        <v>299960</v>
      </c>
      <c r="L114" s="8">
        <v>0</v>
      </c>
    </row>
    <row r="115" spans="1:12">
      <c r="A115" t="s">
        <v>679</v>
      </c>
      <c r="B115" t="s">
        <v>680</v>
      </c>
      <c r="C115" t="s">
        <v>681</v>
      </c>
      <c r="D115" t="s">
        <v>682</v>
      </c>
      <c r="E115" t="s">
        <v>683</v>
      </c>
      <c r="F115" s="8">
        <v>0</v>
      </c>
      <c r="G115" s="8">
        <v>11400</v>
      </c>
      <c r="H115" s="8">
        <v>0</v>
      </c>
      <c r="I115" t="s">
        <v>684</v>
      </c>
      <c r="J115" s="8">
        <v>0</v>
      </c>
      <c r="K115" s="8">
        <v>11400</v>
      </c>
      <c r="L115" s="8">
        <v>0</v>
      </c>
    </row>
    <row r="116" spans="1:12">
      <c r="A116" t="s">
        <v>685</v>
      </c>
      <c r="B116" t="s">
        <v>686</v>
      </c>
      <c r="C116" t="s">
        <v>687</v>
      </c>
      <c r="D116" t="s">
        <v>688</v>
      </c>
      <c r="E116" t="s">
        <v>689</v>
      </c>
      <c r="F116" s="8">
        <v>30000</v>
      </c>
      <c r="G116" s="8">
        <v>35661.25</v>
      </c>
      <c r="H116" s="8">
        <v>0</v>
      </c>
      <c r="I116" t="s">
        <v>690</v>
      </c>
      <c r="J116" s="8">
        <v>30000</v>
      </c>
      <c r="K116" s="8">
        <v>35661.25</v>
      </c>
      <c r="L116" s="8">
        <v>0</v>
      </c>
    </row>
    <row r="117" spans="1:12">
      <c r="A117" t="s">
        <v>691</v>
      </c>
      <c r="B117" t="s">
        <v>692</v>
      </c>
      <c r="C117" t="s">
        <v>693</v>
      </c>
      <c r="D117" t="s">
        <v>694</v>
      </c>
      <c r="E117" t="s">
        <v>695</v>
      </c>
      <c r="F117" s="8">
        <v>53000</v>
      </c>
      <c r="G117" s="8">
        <v>55300</v>
      </c>
      <c r="H117" s="8">
        <v>0</v>
      </c>
      <c r="I117" t="s">
        <v>696</v>
      </c>
      <c r="J117" s="8">
        <v>0</v>
      </c>
      <c r="K117" s="8">
        <v>1000</v>
      </c>
      <c r="L117" s="8">
        <v>0</v>
      </c>
    </row>
    <row r="118" spans="1:12">
      <c r="A118" t="s">
        <v>697</v>
      </c>
      <c r="B118" t="s">
        <v>698</v>
      </c>
      <c r="C118" t="s">
        <v>699</v>
      </c>
      <c r="D118" t="s">
        <v>700</v>
      </c>
      <c r="E118" t="s">
        <v>701</v>
      </c>
      <c r="F118" s="8">
        <v>0</v>
      </c>
      <c r="G118" s="8">
        <v>0</v>
      </c>
      <c r="H118" s="8">
        <v>0</v>
      </c>
      <c r="I118" t="s">
        <v>702</v>
      </c>
      <c r="J118" s="8">
        <v>27000</v>
      </c>
      <c r="K118" s="8">
        <v>42000</v>
      </c>
      <c r="L118" s="8">
        <v>0</v>
      </c>
    </row>
    <row r="119" spans="1:12">
      <c r="A119" t="s">
        <v>703</v>
      </c>
      <c r="B119" t="s">
        <v>704</v>
      </c>
      <c r="C119" t="s">
        <v>705</v>
      </c>
      <c r="D119" t="s">
        <v>706</v>
      </c>
      <c r="E119" t="s">
        <v>707</v>
      </c>
      <c r="F119" s="8">
        <v>0</v>
      </c>
      <c r="G119" s="8">
        <v>0</v>
      </c>
      <c r="H119" s="8">
        <v>0</v>
      </c>
      <c r="I119" t="s">
        <v>708</v>
      </c>
      <c r="J119" s="8">
        <v>25000</v>
      </c>
      <c r="K119" s="8">
        <v>12300</v>
      </c>
      <c r="L119" s="8">
        <v>0</v>
      </c>
    </row>
    <row r="120" spans="1:12">
      <c r="A120" t="s">
        <v>709</v>
      </c>
      <c r="B120" t="s">
        <v>710</v>
      </c>
      <c r="C120" t="s">
        <v>711</v>
      </c>
      <c r="D120" t="s">
        <v>712</v>
      </c>
      <c r="E120" t="s">
        <v>713</v>
      </c>
      <c r="F120" s="8">
        <v>0</v>
      </c>
      <c r="G120" s="8">
        <v>0</v>
      </c>
      <c r="H120" s="8">
        <v>0</v>
      </c>
      <c r="I120" t="s">
        <v>714</v>
      </c>
      <c r="J120" s="8">
        <v>1000</v>
      </c>
      <c r="K120" s="8">
        <v>0</v>
      </c>
      <c r="L120" s="8">
        <v>0</v>
      </c>
    </row>
    <row r="121" spans="1:12">
      <c r="A121" t="s">
        <v>715</v>
      </c>
      <c r="B121" t="s">
        <v>716</v>
      </c>
      <c r="C121" t="s">
        <v>717</v>
      </c>
      <c r="D121" t="s">
        <v>718</v>
      </c>
      <c r="E121" t="s">
        <v>719</v>
      </c>
      <c r="F121" s="8">
        <v>0</v>
      </c>
      <c r="G121" s="8">
        <v>125.66</v>
      </c>
      <c r="H121" s="8">
        <v>0</v>
      </c>
      <c r="I121" t="s">
        <v>720</v>
      </c>
      <c r="J121" s="8">
        <v>0</v>
      </c>
      <c r="K121" s="8">
        <v>125.66</v>
      </c>
      <c r="L121" s="8">
        <v>0</v>
      </c>
    </row>
    <row r="122" spans="1:12">
      <c r="A122" t="s">
        <v>721</v>
      </c>
      <c r="B122" t="s">
        <v>722</v>
      </c>
      <c r="C122" t="s">
        <v>723</v>
      </c>
      <c r="D122" t="s">
        <v>724</v>
      </c>
      <c r="E122" t="s">
        <v>725</v>
      </c>
      <c r="F122" s="8">
        <v>235000</v>
      </c>
      <c r="G122" s="8">
        <v>225911.86</v>
      </c>
      <c r="H122" s="8">
        <v>0</v>
      </c>
      <c r="I122" t="s">
        <v>726</v>
      </c>
      <c r="J122" s="8">
        <v>150000</v>
      </c>
      <c r="K122" s="8">
        <v>143568.75</v>
      </c>
      <c r="L122" s="8">
        <v>0</v>
      </c>
    </row>
    <row r="123" spans="1:12">
      <c r="A123" t="s">
        <v>727</v>
      </c>
      <c r="B123" t="s">
        <v>728</v>
      </c>
      <c r="C123" t="s">
        <v>729</v>
      </c>
      <c r="D123" t="s">
        <v>730</v>
      </c>
      <c r="E123" t="s">
        <v>731</v>
      </c>
      <c r="F123" s="8">
        <v>0</v>
      </c>
      <c r="G123" s="8">
        <v>0</v>
      </c>
      <c r="H123" s="8">
        <v>0</v>
      </c>
      <c r="I123" t="s">
        <v>732</v>
      </c>
      <c r="J123" s="8">
        <v>85000</v>
      </c>
      <c r="K123" s="8">
        <v>82343.11</v>
      </c>
      <c r="L123" s="8">
        <v>0</v>
      </c>
    </row>
    <row r="124" spans="1:12">
      <c r="A124" t="s">
        <v>733</v>
      </c>
      <c r="B124" t="s">
        <v>734</v>
      </c>
      <c r="C124" t="s">
        <v>735</v>
      </c>
      <c r="D124" t="s">
        <v>736</v>
      </c>
      <c r="E124" t="s">
        <v>737</v>
      </c>
      <c r="F124" s="8">
        <v>620000</v>
      </c>
      <c r="G124" s="8">
        <v>612266.86</v>
      </c>
      <c r="H124" s="8">
        <v>0</v>
      </c>
      <c r="I124" t="s">
        <v>738</v>
      </c>
      <c r="J124" s="8">
        <v>0</v>
      </c>
      <c r="K124" s="8">
        <v>5954.65</v>
      </c>
      <c r="L124" s="8">
        <v>0</v>
      </c>
    </row>
    <row r="125" spans="1:12">
      <c r="A125" t="s">
        <v>739</v>
      </c>
      <c r="B125" t="s">
        <v>740</v>
      </c>
      <c r="C125" t="s">
        <v>741</v>
      </c>
      <c r="D125" t="s">
        <v>742</v>
      </c>
      <c r="E125" t="s">
        <v>743</v>
      </c>
      <c r="F125" s="8">
        <v>0</v>
      </c>
      <c r="G125" s="8">
        <v>0</v>
      </c>
      <c r="H125" s="8">
        <v>0</v>
      </c>
      <c r="I125" t="s">
        <v>744</v>
      </c>
      <c r="J125" s="8">
        <v>520000</v>
      </c>
      <c r="K125" s="8">
        <v>557022.62</v>
      </c>
      <c r="L125" s="8">
        <v>0</v>
      </c>
    </row>
    <row r="126" spans="1:12">
      <c r="A126" t="s">
        <v>745</v>
      </c>
      <c r="B126" t="s">
        <v>746</v>
      </c>
      <c r="C126" t="s">
        <v>747</v>
      </c>
      <c r="D126" t="s">
        <v>748</v>
      </c>
      <c r="E126" t="s">
        <v>749</v>
      </c>
      <c r="F126" s="8">
        <v>0</v>
      </c>
      <c r="G126" s="8">
        <v>0</v>
      </c>
      <c r="H126" s="8">
        <v>0</v>
      </c>
      <c r="I126" t="s">
        <v>750</v>
      </c>
      <c r="J126" s="8">
        <v>15000</v>
      </c>
      <c r="K126" s="8">
        <v>14812.5</v>
      </c>
      <c r="L126" s="8">
        <v>0</v>
      </c>
    </row>
    <row r="127" spans="1:12">
      <c r="A127" t="s">
        <v>751</v>
      </c>
      <c r="B127" t="s">
        <v>752</v>
      </c>
      <c r="C127" t="s">
        <v>753</v>
      </c>
      <c r="D127" t="s">
        <v>754</v>
      </c>
      <c r="E127" t="s">
        <v>755</v>
      </c>
      <c r="F127" s="8">
        <v>0</v>
      </c>
      <c r="G127" s="8">
        <v>0</v>
      </c>
      <c r="H127" s="8">
        <v>0</v>
      </c>
      <c r="I127" t="s">
        <v>756</v>
      </c>
      <c r="J127" s="8">
        <v>45000</v>
      </c>
      <c r="K127" s="8">
        <v>0</v>
      </c>
      <c r="L127" s="8">
        <v>0</v>
      </c>
    </row>
    <row r="128" spans="1:12">
      <c r="A128" t="s">
        <v>757</v>
      </c>
      <c r="B128" t="s">
        <v>758</v>
      </c>
      <c r="C128" t="s">
        <v>759</v>
      </c>
      <c r="D128" t="s">
        <v>760</v>
      </c>
      <c r="E128" t="s">
        <v>761</v>
      </c>
      <c r="F128" s="8">
        <v>0</v>
      </c>
      <c r="G128" s="8">
        <v>0</v>
      </c>
      <c r="H128" s="8">
        <v>0</v>
      </c>
      <c r="I128" t="s">
        <v>762</v>
      </c>
      <c r="J128" s="8">
        <v>40000</v>
      </c>
      <c r="K128" s="8">
        <v>34477.089999999997</v>
      </c>
      <c r="L128" s="8">
        <v>0</v>
      </c>
    </row>
    <row r="129" spans="1:12">
      <c r="A129" t="s">
        <v>763</v>
      </c>
      <c r="B129" t="s">
        <v>764</v>
      </c>
      <c r="C129" t="s">
        <v>765</v>
      </c>
      <c r="D129" t="s">
        <v>766</v>
      </c>
      <c r="E129" t="s">
        <v>767</v>
      </c>
      <c r="F129" s="8">
        <v>25000</v>
      </c>
      <c r="G129" s="8">
        <v>21295.89</v>
      </c>
      <c r="H129" s="8">
        <v>0</v>
      </c>
      <c r="I129" t="s">
        <v>768</v>
      </c>
      <c r="J129" s="8">
        <v>15000</v>
      </c>
      <c r="K129" s="8">
        <v>12154.63</v>
      </c>
      <c r="L129" s="8">
        <v>0</v>
      </c>
    </row>
    <row r="130" spans="1:12">
      <c r="A130" t="s">
        <v>769</v>
      </c>
      <c r="B130" t="s">
        <v>770</v>
      </c>
      <c r="C130" t="s">
        <v>771</v>
      </c>
      <c r="D130" t="s">
        <v>772</v>
      </c>
      <c r="E130" t="s">
        <v>773</v>
      </c>
      <c r="F130" s="8">
        <v>0</v>
      </c>
      <c r="G130" s="8">
        <v>0</v>
      </c>
      <c r="H130" s="8">
        <v>0</v>
      </c>
      <c r="I130" t="s">
        <v>774</v>
      </c>
      <c r="J130" s="8">
        <v>10000</v>
      </c>
      <c r="K130" s="8">
        <v>9141.26</v>
      </c>
      <c r="L130" s="8">
        <v>0</v>
      </c>
    </row>
    <row r="131" spans="1:12">
      <c r="A131" t="s">
        <v>775</v>
      </c>
      <c r="B131" t="s">
        <v>776</v>
      </c>
      <c r="C131" t="s">
        <v>777</v>
      </c>
      <c r="D131" t="s">
        <v>778</v>
      </c>
      <c r="E131" t="s">
        <v>779</v>
      </c>
      <c r="F131" s="8">
        <v>38000</v>
      </c>
      <c r="G131" s="8">
        <v>30927.32</v>
      </c>
      <c r="H131" s="8">
        <v>0</v>
      </c>
      <c r="I131" t="s">
        <v>780</v>
      </c>
      <c r="J131" s="8">
        <v>30000</v>
      </c>
      <c r="K131" s="8">
        <v>29466.880000000001</v>
      </c>
      <c r="L131" s="8">
        <v>0</v>
      </c>
    </row>
    <row r="132" spans="1:12">
      <c r="A132" t="s">
        <v>781</v>
      </c>
      <c r="B132" t="s">
        <v>782</v>
      </c>
      <c r="C132" t="s">
        <v>783</v>
      </c>
      <c r="D132" t="s">
        <v>784</v>
      </c>
      <c r="E132" t="s">
        <v>785</v>
      </c>
      <c r="F132" s="8">
        <v>0</v>
      </c>
      <c r="G132" s="8">
        <v>0</v>
      </c>
      <c r="H132" s="8">
        <v>0</v>
      </c>
      <c r="I132" t="s">
        <v>786</v>
      </c>
      <c r="J132" s="8">
        <v>8000</v>
      </c>
      <c r="K132" s="8">
        <v>1460.44</v>
      </c>
      <c r="L132" s="8">
        <v>0</v>
      </c>
    </row>
    <row r="133" spans="1:12">
      <c r="A133" t="s">
        <v>787</v>
      </c>
      <c r="B133" t="s">
        <v>788</v>
      </c>
      <c r="C133" t="s">
        <v>789</v>
      </c>
      <c r="D133" t="s">
        <v>790</v>
      </c>
      <c r="E133" t="s">
        <v>791</v>
      </c>
      <c r="F133" s="8">
        <v>300000</v>
      </c>
      <c r="G133" s="8">
        <v>379950.03</v>
      </c>
      <c r="H133" s="8">
        <v>0</v>
      </c>
      <c r="I133" t="s">
        <v>792</v>
      </c>
      <c r="J133" s="8">
        <v>300000</v>
      </c>
      <c r="K133" s="8">
        <v>253844.97</v>
      </c>
      <c r="L133" s="8">
        <v>0</v>
      </c>
    </row>
    <row r="134" spans="1:12">
      <c r="A134" t="s">
        <v>793</v>
      </c>
      <c r="B134" t="s">
        <v>794</v>
      </c>
      <c r="C134" t="s">
        <v>795</v>
      </c>
      <c r="D134" t="s">
        <v>796</v>
      </c>
      <c r="E134" t="s">
        <v>797</v>
      </c>
      <c r="F134" s="8">
        <v>0</v>
      </c>
      <c r="G134" s="8">
        <v>0</v>
      </c>
      <c r="H134" s="8">
        <v>0</v>
      </c>
      <c r="I134" t="s">
        <v>798</v>
      </c>
      <c r="J134" s="8">
        <v>0</v>
      </c>
      <c r="K134" s="8">
        <v>126105.06</v>
      </c>
      <c r="L134" s="8">
        <v>0</v>
      </c>
    </row>
    <row r="135" spans="1:12">
      <c r="A135" t="s">
        <v>799</v>
      </c>
      <c r="B135" t="s">
        <v>800</v>
      </c>
      <c r="C135" t="s">
        <v>801</v>
      </c>
      <c r="D135" t="s">
        <v>802</v>
      </c>
      <c r="E135" t="s">
        <v>803</v>
      </c>
      <c r="F135" s="8">
        <v>60000</v>
      </c>
      <c r="G135" s="8">
        <v>53413.38</v>
      </c>
      <c r="H135" s="8">
        <v>0</v>
      </c>
      <c r="I135" t="s">
        <v>804</v>
      </c>
      <c r="J135" s="8">
        <v>60000</v>
      </c>
      <c r="K135" s="8">
        <v>53413.38</v>
      </c>
      <c r="L135" s="8">
        <v>0</v>
      </c>
    </row>
    <row r="136" spans="1:12">
      <c r="A136" t="s">
        <v>805</v>
      </c>
      <c r="B136" t="s">
        <v>806</v>
      </c>
      <c r="C136" t="s">
        <v>807</v>
      </c>
      <c r="D136" t="s">
        <v>808</v>
      </c>
      <c r="E136" t="s">
        <v>809</v>
      </c>
      <c r="F136" s="8">
        <v>133000</v>
      </c>
      <c r="G136" s="8">
        <v>0</v>
      </c>
      <c r="H136" s="8">
        <v>0</v>
      </c>
      <c r="I136" t="s">
        <v>810</v>
      </c>
      <c r="J136" s="8">
        <v>125000</v>
      </c>
      <c r="K136" s="8">
        <v>0</v>
      </c>
      <c r="L136" s="8">
        <v>0</v>
      </c>
    </row>
    <row r="137" spans="1:12">
      <c r="A137" t="s">
        <v>811</v>
      </c>
      <c r="B137" t="s">
        <v>812</v>
      </c>
      <c r="C137" t="s">
        <v>813</v>
      </c>
      <c r="D137" t="s">
        <v>814</v>
      </c>
      <c r="E137" t="s">
        <v>815</v>
      </c>
      <c r="F137" s="8">
        <v>0</v>
      </c>
      <c r="G137" s="8">
        <v>0</v>
      </c>
      <c r="H137" s="8">
        <v>0</v>
      </c>
      <c r="I137" t="s">
        <v>816</v>
      </c>
      <c r="J137" s="8">
        <v>8000</v>
      </c>
      <c r="K137" s="8">
        <v>0</v>
      </c>
      <c r="L137" s="8">
        <v>0</v>
      </c>
    </row>
    <row r="138" spans="1:12">
      <c r="A138" t="s">
        <v>817</v>
      </c>
      <c r="B138" t="s">
        <v>818</v>
      </c>
      <c r="C138" t="s">
        <v>819</v>
      </c>
      <c r="D138" t="s">
        <v>820</v>
      </c>
      <c r="E138" t="s">
        <v>821</v>
      </c>
      <c r="F138" s="8">
        <v>18000</v>
      </c>
      <c r="G138" s="8">
        <v>17525</v>
      </c>
      <c r="H138" s="8">
        <v>0</v>
      </c>
      <c r="I138" t="s">
        <v>822</v>
      </c>
      <c r="J138" s="8">
        <v>18000</v>
      </c>
      <c r="K138" s="8">
        <v>17525</v>
      </c>
      <c r="L138" s="8">
        <v>0</v>
      </c>
    </row>
    <row r="139" spans="1:12">
      <c r="A139" t="s">
        <v>823</v>
      </c>
      <c r="B139" t="s">
        <v>824</v>
      </c>
      <c r="C139" t="s">
        <v>825</v>
      </c>
      <c r="D139" t="s">
        <v>826</v>
      </c>
      <c r="E139" t="s">
        <v>827</v>
      </c>
      <c r="F139" s="8">
        <v>48900</v>
      </c>
      <c r="G139" s="8">
        <v>56426.73</v>
      </c>
      <c r="H139" s="8">
        <v>0</v>
      </c>
      <c r="I139" t="s">
        <v>828</v>
      </c>
      <c r="J139" s="8">
        <v>0</v>
      </c>
      <c r="K139" s="8">
        <v>9168.2000000000007</v>
      </c>
      <c r="L139" s="8">
        <v>0</v>
      </c>
    </row>
    <row r="140" spans="1:12">
      <c r="A140" t="s">
        <v>829</v>
      </c>
      <c r="B140" t="s">
        <v>830</v>
      </c>
      <c r="C140" t="s">
        <v>831</v>
      </c>
      <c r="D140" t="s">
        <v>832</v>
      </c>
      <c r="E140" t="s">
        <v>833</v>
      </c>
      <c r="F140" s="8">
        <v>0</v>
      </c>
      <c r="G140" s="8">
        <v>0</v>
      </c>
      <c r="H140" s="8">
        <v>0</v>
      </c>
      <c r="I140" t="s">
        <v>834</v>
      </c>
      <c r="J140" s="8">
        <v>40000</v>
      </c>
      <c r="K140" s="8">
        <v>46838.53</v>
      </c>
      <c r="L140" s="8">
        <v>0</v>
      </c>
    </row>
    <row r="141" spans="1:12">
      <c r="A141" t="s">
        <v>835</v>
      </c>
      <c r="B141" t="s">
        <v>836</v>
      </c>
      <c r="C141" t="s">
        <v>837</v>
      </c>
      <c r="D141" t="s">
        <v>838</v>
      </c>
      <c r="E141" t="s">
        <v>839</v>
      </c>
      <c r="F141" s="8">
        <v>0</v>
      </c>
      <c r="G141" s="8">
        <v>0</v>
      </c>
      <c r="H141" s="8">
        <v>0</v>
      </c>
      <c r="I141" t="s">
        <v>840</v>
      </c>
      <c r="J141" s="8">
        <v>4000</v>
      </c>
      <c r="K141" s="8">
        <v>0</v>
      </c>
      <c r="L141" s="8">
        <v>0</v>
      </c>
    </row>
    <row r="142" spans="1:12">
      <c r="A142" t="s">
        <v>841</v>
      </c>
      <c r="B142" t="s">
        <v>842</v>
      </c>
      <c r="C142" t="s">
        <v>843</v>
      </c>
      <c r="D142" t="s">
        <v>844</v>
      </c>
      <c r="E142" t="s">
        <v>845</v>
      </c>
      <c r="F142" s="8">
        <v>0</v>
      </c>
      <c r="G142" s="8">
        <v>0</v>
      </c>
      <c r="H142" s="8">
        <v>0</v>
      </c>
      <c r="I142" t="s">
        <v>846</v>
      </c>
      <c r="J142" s="8">
        <v>4900</v>
      </c>
      <c r="K142" s="8">
        <v>420</v>
      </c>
      <c r="L142" s="8">
        <v>0</v>
      </c>
    </row>
    <row r="143" spans="1:12">
      <c r="A143" t="s">
        <v>847</v>
      </c>
      <c r="B143" t="s">
        <v>848</v>
      </c>
      <c r="C143" t="s">
        <v>849</v>
      </c>
      <c r="D143" t="s">
        <v>850</v>
      </c>
      <c r="E143" t="s">
        <v>851</v>
      </c>
      <c r="F143" s="8">
        <v>0</v>
      </c>
      <c r="G143" s="8">
        <v>15000</v>
      </c>
      <c r="H143" s="8">
        <v>0</v>
      </c>
      <c r="I143" t="s">
        <v>852</v>
      </c>
      <c r="J143" s="8">
        <v>0</v>
      </c>
      <c r="K143" s="8">
        <v>2750</v>
      </c>
      <c r="L143" s="8">
        <v>0</v>
      </c>
    </row>
    <row r="144" spans="1:12">
      <c r="A144" t="s">
        <v>853</v>
      </c>
      <c r="B144" t="s">
        <v>854</v>
      </c>
      <c r="C144" t="s">
        <v>855</v>
      </c>
      <c r="D144" t="s">
        <v>856</v>
      </c>
      <c r="E144" t="s">
        <v>857</v>
      </c>
      <c r="F144" s="8">
        <v>0</v>
      </c>
      <c r="G144" s="8">
        <v>0</v>
      </c>
      <c r="H144" s="8">
        <v>0</v>
      </c>
      <c r="I144" t="s">
        <v>858</v>
      </c>
      <c r="J144" s="8">
        <v>0</v>
      </c>
      <c r="K144" s="8">
        <v>12250</v>
      </c>
      <c r="L144" s="8">
        <v>0</v>
      </c>
    </row>
    <row r="145" spans="1:12">
      <c r="A145" t="s">
        <v>859</v>
      </c>
      <c r="B145" t="s">
        <v>860</v>
      </c>
      <c r="C145" t="s">
        <v>861</v>
      </c>
      <c r="D145" t="s">
        <v>862</v>
      </c>
      <c r="E145" t="s">
        <v>863</v>
      </c>
      <c r="F145" s="8">
        <v>1435000</v>
      </c>
      <c r="G145" s="8">
        <v>1434365.27</v>
      </c>
      <c r="H145" s="8">
        <v>0</v>
      </c>
      <c r="I145" t="s">
        <v>864</v>
      </c>
      <c r="J145" s="8">
        <v>1435000</v>
      </c>
      <c r="K145" s="8">
        <v>1434365.27</v>
      </c>
      <c r="L145" s="8">
        <v>0</v>
      </c>
    </row>
    <row r="146" spans="1:12">
      <c r="A146" t="s">
        <v>865</v>
      </c>
      <c r="B146" t="s">
        <v>866</v>
      </c>
      <c r="C146" t="s">
        <v>867</v>
      </c>
      <c r="D146" t="s">
        <v>868</v>
      </c>
      <c r="E146" t="s">
        <v>869</v>
      </c>
      <c r="F146" s="8">
        <v>223000</v>
      </c>
      <c r="G146" s="8">
        <v>222326.61</v>
      </c>
      <c r="H146" s="8">
        <v>0</v>
      </c>
      <c r="I146" t="s">
        <v>870</v>
      </c>
      <c r="J146" s="8">
        <v>223000</v>
      </c>
      <c r="K146" s="8">
        <v>222326.61</v>
      </c>
      <c r="L146" s="8">
        <v>0</v>
      </c>
    </row>
    <row r="147" spans="1:12">
      <c r="A147" t="s">
        <v>871</v>
      </c>
      <c r="B147" t="s">
        <v>872</v>
      </c>
      <c r="C147" t="s">
        <v>873</v>
      </c>
      <c r="D147" t="s">
        <v>874</v>
      </c>
      <c r="E147" t="s">
        <v>875</v>
      </c>
      <c r="F147" s="8">
        <v>24000</v>
      </c>
      <c r="G147" s="8">
        <v>24384.16</v>
      </c>
      <c r="H147" s="8">
        <v>0</v>
      </c>
      <c r="I147" t="s">
        <v>876</v>
      </c>
      <c r="J147" s="8">
        <v>24000</v>
      </c>
      <c r="K147" s="8">
        <v>24384.16</v>
      </c>
      <c r="L147" s="8">
        <v>0</v>
      </c>
    </row>
    <row r="148" spans="1:12">
      <c r="A148" t="s">
        <v>877</v>
      </c>
      <c r="B148" t="s">
        <v>878</v>
      </c>
      <c r="C148" t="s">
        <v>879</v>
      </c>
      <c r="D148" t="s">
        <v>880</v>
      </c>
      <c r="E148" t="s">
        <v>881</v>
      </c>
      <c r="F148" s="8">
        <v>26000</v>
      </c>
      <c r="G148" s="8">
        <v>32659.91</v>
      </c>
      <c r="H148" s="8">
        <v>0</v>
      </c>
      <c r="I148" t="s">
        <v>882</v>
      </c>
      <c r="J148" s="8">
        <v>26000</v>
      </c>
      <c r="K148" s="8">
        <v>32659.91</v>
      </c>
      <c r="L148" s="8">
        <v>0</v>
      </c>
    </row>
    <row r="149" spans="1:12">
      <c r="A149" t="s">
        <v>883</v>
      </c>
      <c r="B149" t="s">
        <v>884</v>
      </c>
      <c r="C149" t="s">
        <v>885</v>
      </c>
      <c r="D149" t="s">
        <v>886</v>
      </c>
      <c r="E149" t="s">
        <v>887</v>
      </c>
      <c r="F149" s="8">
        <v>35000</v>
      </c>
      <c r="G149" s="8">
        <v>46247.5</v>
      </c>
      <c r="H149" s="8">
        <v>0</v>
      </c>
      <c r="I149" t="s">
        <v>888</v>
      </c>
      <c r="J149" s="8">
        <v>35000</v>
      </c>
      <c r="K149" s="8">
        <v>46247.5</v>
      </c>
      <c r="L149" s="8">
        <v>0</v>
      </c>
    </row>
    <row r="150" spans="1:12">
      <c r="A150" t="s">
        <v>889</v>
      </c>
      <c r="B150" t="s">
        <v>890</v>
      </c>
      <c r="C150" t="s">
        <v>891</v>
      </c>
      <c r="D150" t="s">
        <v>892</v>
      </c>
      <c r="E150" t="s">
        <v>893</v>
      </c>
      <c r="F150" s="8">
        <v>82000</v>
      </c>
      <c r="G150" s="8">
        <v>82935.649999999994</v>
      </c>
      <c r="H150" s="8">
        <v>0</v>
      </c>
      <c r="I150" t="s">
        <v>894</v>
      </c>
      <c r="J150" s="8">
        <v>82000</v>
      </c>
      <c r="K150" s="8">
        <v>82935.649999999994</v>
      </c>
      <c r="L150" s="8">
        <v>0</v>
      </c>
    </row>
    <row r="151" spans="1:12">
      <c r="A151" t="s">
        <v>895</v>
      </c>
      <c r="B151" t="s">
        <v>896</v>
      </c>
      <c r="C151" t="s">
        <v>897</v>
      </c>
      <c r="D151" t="s">
        <v>898</v>
      </c>
      <c r="E151" t="s">
        <v>899</v>
      </c>
      <c r="F151" s="8">
        <v>0</v>
      </c>
      <c r="G151" s="8">
        <v>642.83000000000004</v>
      </c>
      <c r="H151" s="8">
        <v>0</v>
      </c>
      <c r="I151" t="s">
        <v>900</v>
      </c>
      <c r="J151" s="8">
        <v>0</v>
      </c>
      <c r="K151" s="8">
        <v>642.83000000000004</v>
      </c>
      <c r="L151" s="8">
        <v>0</v>
      </c>
    </row>
    <row r="152" spans="1:12">
      <c r="A152" t="s">
        <v>901</v>
      </c>
      <c r="B152" t="s">
        <v>902</v>
      </c>
      <c r="C152" t="s">
        <v>903</v>
      </c>
      <c r="D152" t="s">
        <v>904</v>
      </c>
      <c r="E152" t="s">
        <v>905</v>
      </c>
      <c r="F152" s="8">
        <v>354209</v>
      </c>
      <c r="G152" s="8">
        <v>397719.01</v>
      </c>
      <c r="H152" s="8">
        <v>0</v>
      </c>
      <c r="I152" t="s">
        <v>906</v>
      </c>
      <c r="J152" s="8">
        <v>354209</v>
      </c>
      <c r="K152" s="8">
        <v>397719.01</v>
      </c>
      <c r="L152" s="8">
        <v>0</v>
      </c>
    </row>
    <row r="153" spans="1:12">
      <c r="A153" t="s">
        <v>907</v>
      </c>
      <c r="B153" t="s">
        <v>908</v>
      </c>
      <c r="C153" t="s">
        <v>909</v>
      </c>
      <c r="D153" t="s">
        <v>910</v>
      </c>
      <c r="E153" t="s">
        <v>911</v>
      </c>
      <c r="F153" s="8">
        <v>10000</v>
      </c>
      <c r="G153" s="8">
        <v>7325.63</v>
      </c>
      <c r="H153" s="8">
        <v>0</v>
      </c>
      <c r="I153" t="s">
        <v>912</v>
      </c>
      <c r="J153" s="8">
        <v>10000</v>
      </c>
      <c r="K153" s="8">
        <v>7325.63</v>
      </c>
      <c r="L153" s="8">
        <v>0</v>
      </c>
    </row>
    <row r="154" spans="1:12">
      <c r="A154" t="s">
        <v>913</v>
      </c>
      <c r="B154" t="s">
        <v>914</v>
      </c>
      <c r="C154" t="s">
        <v>915</v>
      </c>
      <c r="D154" t="s">
        <v>916</v>
      </c>
      <c r="E154" t="s">
        <v>917</v>
      </c>
      <c r="F154" s="8">
        <v>6000</v>
      </c>
      <c r="G154" s="8">
        <v>4407.88</v>
      </c>
      <c r="H154" s="8">
        <v>0</v>
      </c>
      <c r="I154" t="s">
        <v>918</v>
      </c>
      <c r="J154" s="8">
        <v>6000</v>
      </c>
      <c r="K154" s="8">
        <v>4407.88</v>
      </c>
      <c r="L154" s="8">
        <v>0</v>
      </c>
    </row>
    <row r="155" spans="1:12">
      <c r="A155" t="s">
        <v>919</v>
      </c>
      <c r="B155" t="s">
        <v>920</v>
      </c>
      <c r="C155" t="s">
        <v>921</v>
      </c>
      <c r="D155" t="s">
        <v>922</v>
      </c>
      <c r="E155" t="s">
        <v>923</v>
      </c>
      <c r="F155" s="8">
        <v>35000</v>
      </c>
      <c r="G155" s="8">
        <v>35198.480000000003</v>
      </c>
      <c r="H155" s="8">
        <v>0</v>
      </c>
      <c r="I155" t="s">
        <v>924</v>
      </c>
      <c r="J155" s="8">
        <v>35000</v>
      </c>
      <c r="K155" s="8">
        <v>35198.480000000003</v>
      </c>
      <c r="L155" s="8">
        <v>0</v>
      </c>
    </row>
    <row r="156" spans="1:12">
      <c r="A156" t="s">
        <v>925</v>
      </c>
      <c r="B156" t="s">
        <v>926</v>
      </c>
      <c r="C156" t="s">
        <v>927</v>
      </c>
      <c r="D156" t="s">
        <v>928</v>
      </c>
      <c r="E156" t="s">
        <v>929</v>
      </c>
      <c r="F156" s="8">
        <v>75000</v>
      </c>
      <c r="G156" s="8">
        <v>18755.009999999998</v>
      </c>
      <c r="H156" s="8">
        <v>0</v>
      </c>
      <c r="I156" t="s">
        <v>930</v>
      </c>
      <c r="J156" s="8">
        <v>75000</v>
      </c>
      <c r="K156" s="8">
        <v>18755.009999999998</v>
      </c>
      <c r="L156" s="8">
        <v>0</v>
      </c>
    </row>
    <row r="157" spans="1:12">
      <c r="A157" t="s">
        <v>931</v>
      </c>
      <c r="B157" t="s">
        <v>932</v>
      </c>
      <c r="C157" t="s">
        <v>933</v>
      </c>
      <c r="D157" t="s">
        <v>934</v>
      </c>
      <c r="E157" t="s">
        <v>935</v>
      </c>
      <c r="F157" s="8">
        <v>60000</v>
      </c>
      <c r="G157" s="8">
        <v>75251.87</v>
      </c>
      <c r="H157" s="8">
        <v>0</v>
      </c>
      <c r="I157" t="s">
        <v>936</v>
      </c>
      <c r="J157" s="8">
        <v>60000</v>
      </c>
      <c r="K157" s="8">
        <v>75251.87</v>
      </c>
      <c r="L157" s="8">
        <v>0</v>
      </c>
    </row>
    <row r="158" spans="1:12">
      <c r="A158" t="s">
        <v>937</v>
      </c>
      <c r="B158" t="s">
        <v>938</v>
      </c>
      <c r="C158" t="s">
        <v>939</v>
      </c>
      <c r="D158" t="s">
        <v>940</v>
      </c>
      <c r="E158" t="s">
        <v>941</v>
      </c>
      <c r="F158" s="8">
        <v>119791</v>
      </c>
      <c r="G158" s="8">
        <v>183354.2</v>
      </c>
      <c r="H158" s="8">
        <v>0</v>
      </c>
      <c r="I158" t="s">
        <v>942</v>
      </c>
      <c r="J158" s="8">
        <v>119791</v>
      </c>
      <c r="K158" s="8">
        <v>183354.2</v>
      </c>
      <c r="L158" s="8">
        <v>0</v>
      </c>
    </row>
    <row r="159" spans="1:12">
      <c r="A159" t="s">
        <v>943</v>
      </c>
      <c r="B159" t="s">
        <v>944</v>
      </c>
      <c r="C159" t="s">
        <v>945</v>
      </c>
      <c r="D159" t="s">
        <v>946</v>
      </c>
      <c r="E159" t="s">
        <v>947</v>
      </c>
      <c r="F159" s="8">
        <v>45000</v>
      </c>
      <c r="G159" s="8">
        <v>52119.5</v>
      </c>
      <c r="H159" s="8">
        <v>0</v>
      </c>
      <c r="I159" t="s">
        <v>948</v>
      </c>
      <c r="J159" s="8">
        <v>45000</v>
      </c>
      <c r="K159" s="8">
        <v>52119.5</v>
      </c>
      <c r="L159" s="8">
        <v>0</v>
      </c>
    </row>
    <row r="160" spans="1:12">
      <c r="A160" t="s">
        <v>949</v>
      </c>
      <c r="B160" t="s">
        <v>950</v>
      </c>
      <c r="C160" t="s">
        <v>951</v>
      </c>
      <c r="D160" t="s">
        <v>952</v>
      </c>
      <c r="E160" t="s">
        <v>953</v>
      </c>
      <c r="F160" s="8">
        <v>500000</v>
      </c>
      <c r="G160" s="8">
        <v>504470.13</v>
      </c>
      <c r="H160" s="8">
        <v>0</v>
      </c>
      <c r="I160" t="s">
        <v>954</v>
      </c>
      <c r="J160" s="8">
        <v>500000</v>
      </c>
      <c r="K160" s="8">
        <v>504470.13</v>
      </c>
      <c r="L160" s="8">
        <v>0</v>
      </c>
    </row>
    <row r="161" spans="1:12">
      <c r="A161" t="s">
        <v>955</v>
      </c>
      <c r="B161" t="s">
        <v>956</v>
      </c>
      <c r="C161" t="s">
        <v>957</v>
      </c>
      <c r="D161" t="s">
        <v>958</v>
      </c>
      <c r="E161" t="s">
        <v>959</v>
      </c>
      <c r="F161" s="8">
        <v>70000</v>
      </c>
      <c r="G161" s="8">
        <v>70204.59</v>
      </c>
      <c r="H161" s="8">
        <v>0</v>
      </c>
      <c r="I161" t="s">
        <v>960</v>
      </c>
      <c r="J161" s="8">
        <v>70000</v>
      </c>
      <c r="K161" s="8">
        <v>70204.59</v>
      </c>
      <c r="L161" s="8">
        <v>0</v>
      </c>
    </row>
    <row r="162" spans="1:12">
      <c r="A162" t="s">
        <v>961</v>
      </c>
      <c r="B162" t="s">
        <v>962</v>
      </c>
      <c r="C162" t="s">
        <v>963</v>
      </c>
      <c r="D162" t="s">
        <v>964</v>
      </c>
      <c r="E162" t="s">
        <v>965</v>
      </c>
      <c r="F162" s="8">
        <v>0</v>
      </c>
      <c r="G162" s="8">
        <v>450</v>
      </c>
      <c r="H162" s="8">
        <v>0</v>
      </c>
      <c r="I162" t="s">
        <v>966</v>
      </c>
      <c r="J162" s="8">
        <v>0</v>
      </c>
      <c r="K162" s="8">
        <v>450</v>
      </c>
      <c r="L162" s="8">
        <v>0</v>
      </c>
    </row>
    <row r="163" spans="1:12">
      <c r="A163" t="s">
        <v>967</v>
      </c>
      <c r="B163" t="s">
        <v>968</v>
      </c>
      <c r="C163" t="s">
        <v>969</v>
      </c>
      <c r="D163" t="s">
        <v>970</v>
      </c>
      <c r="E163" t="s">
        <v>971</v>
      </c>
      <c r="F163" s="8">
        <v>120000</v>
      </c>
      <c r="G163" s="8">
        <v>92747</v>
      </c>
      <c r="H163" s="8">
        <v>0</v>
      </c>
      <c r="I163" t="s">
        <v>972</v>
      </c>
      <c r="J163" s="8">
        <v>120000</v>
      </c>
      <c r="K163" s="8">
        <v>92747</v>
      </c>
      <c r="L163" s="8">
        <v>0</v>
      </c>
    </row>
    <row r="164" spans="1:12">
      <c r="A164" t="s">
        <v>973</v>
      </c>
      <c r="B164" t="s">
        <v>974</v>
      </c>
      <c r="C164" t="s">
        <v>975</v>
      </c>
      <c r="D164" t="s">
        <v>976</v>
      </c>
      <c r="E164" t="s">
        <v>977</v>
      </c>
      <c r="F164" s="8">
        <v>40000</v>
      </c>
      <c r="G164" s="8">
        <v>0</v>
      </c>
      <c r="H164" s="8">
        <v>0</v>
      </c>
      <c r="I164" t="s">
        <v>978</v>
      </c>
      <c r="J164" s="8">
        <v>40000</v>
      </c>
      <c r="K164" s="8">
        <v>0</v>
      </c>
      <c r="L164" s="8">
        <v>0</v>
      </c>
    </row>
    <row r="165" spans="1:12">
      <c r="A165" t="s">
        <v>979</v>
      </c>
      <c r="B165" t="s">
        <v>980</v>
      </c>
      <c r="C165" t="s">
        <v>981</v>
      </c>
      <c r="D165" t="s">
        <v>982</v>
      </c>
      <c r="E165" t="s">
        <v>983</v>
      </c>
      <c r="F165" s="8">
        <v>20000</v>
      </c>
      <c r="G165" s="8">
        <v>9756.5</v>
      </c>
      <c r="H165" s="8">
        <v>0</v>
      </c>
      <c r="I165" t="s">
        <v>984</v>
      </c>
      <c r="J165" s="8">
        <v>20000</v>
      </c>
      <c r="K165" s="8">
        <v>9756.5</v>
      </c>
      <c r="L165" s="8">
        <v>0</v>
      </c>
    </row>
    <row r="166" spans="1:12">
      <c r="A166" t="s">
        <v>985</v>
      </c>
      <c r="B166" t="s">
        <v>986</v>
      </c>
      <c r="C166" t="s">
        <v>987</v>
      </c>
      <c r="D166" t="s">
        <v>988</v>
      </c>
      <c r="E166" t="s">
        <v>989</v>
      </c>
      <c r="F166" s="8">
        <v>0</v>
      </c>
      <c r="G166" s="8">
        <v>362.5</v>
      </c>
      <c r="H166" s="8">
        <v>0</v>
      </c>
      <c r="I166" t="s">
        <v>990</v>
      </c>
      <c r="J166" s="8">
        <v>0</v>
      </c>
      <c r="K166" s="8">
        <v>362.5</v>
      </c>
      <c r="L166" s="8">
        <v>0</v>
      </c>
    </row>
    <row r="167" spans="1:12">
      <c r="A167" t="s">
        <v>991</v>
      </c>
      <c r="B167" t="s">
        <v>992</v>
      </c>
      <c r="C167" t="s">
        <v>993</v>
      </c>
      <c r="D167" t="s">
        <v>994</v>
      </c>
      <c r="E167" t="s">
        <v>995</v>
      </c>
      <c r="F167" s="8">
        <v>100000</v>
      </c>
      <c r="G167" s="8">
        <v>97993.5</v>
      </c>
      <c r="H167" s="8">
        <v>0</v>
      </c>
      <c r="I167" t="s">
        <v>996</v>
      </c>
      <c r="J167" s="8">
        <v>100000</v>
      </c>
      <c r="K167" s="8">
        <v>97993.5</v>
      </c>
      <c r="L167" s="8">
        <v>0</v>
      </c>
    </row>
    <row r="168" spans="1:12">
      <c r="A168" t="s">
        <v>997</v>
      </c>
      <c r="B168" t="s">
        <v>998</v>
      </c>
      <c r="C168" t="s">
        <v>999</v>
      </c>
      <c r="D168" t="s">
        <v>1000</v>
      </c>
      <c r="E168" t="s">
        <v>1001</v>
      </c>
      <c r="F168" s="8">
        <v>20000</v>
      </c>
      <c r="G168" s="8">
        <v>16903.27</v>
      </c>
      <c r="H168" s="8">
        <v>0</v>
      </c>
      <c r="I168" t="s">
        <v>1002</v>
      </c>
      <c r="J168" s="8">
        <v>20000</v>
      </c>
      <c r="K168" s="8">
        <v>16903.27</v>
      </c>
      <c r="L168" s="8">
        <v>0</v>
      </c>
    </row>
    <row r="169" spans="1:12">
      <c r="A169" t="s">
        <v>1003</v>
      </c>
      <c r="B169" t="s">
        <v>1004</v>
      </c>
      <c r="C169" t="s">
        <v>1005</v>
      </c>
      <c r="D169" t="s">
        <v>1006</v>
      </c>
      <c r="E169" t="s">
        <v>1007</v>
      </c>
      <c r="F169" s="8">
        <v>0</v>
      </c>
      <c r="G169" s="8">
        <v>137.27000000000001</v>
      </c>
      <c r="H169" s="8">
        <v>0</v>
      </c>
      <c r="I169" t="s">
        <v>1008</v>
      </c>
      <c r="J169" s="8">
        <v>0</v>
      </c>
      <c r="K169" s="8">
        <v>137.27000000000001</v>
      </c>
      <c r="L169" s="8">
        <v>0</v>
      </c>
    </row>
    <row r="170" spans="1:12">
      <c r="A170" t="s">
        <v>1009</v>
      </c>
      <c r="B170" t="s">
        <v>1010</v>
      </c>
      <c r="C170" t="s">
        <v>1011</v>
      </c>
      <c r="D170" t="s">
        <v>1012</v>
      </c>
      <c r="E170" t="s">
        <v>1013</v>
      </c>
      <c r="F170" s="8">
        <v>60342</v>
      </c>
      <c r="G170" s="8">
        <v>69747.48</v>
      </c>
      <c r="H170" s="8">
        <v>0</v>
      </c>
      <c r="I170" t="s">
        <v>1014</v>
      </c>
      <c r="J170" s="8">
        <v>0</v>
      </c>
      <c r="K170" s="8">
        <v>0</v>
      </c>
      <c r="L170" s="8">
        <v>0</v>
      </c>
    </row>
    <row r="171" spans="1:12">
      <c r="A171" t="s">
        <v>1015</v>
      </c>
      <c r="B171" t="s">
        <v>1016</v>
      </c>
      <c r="C171" t="s">
        <v>1017</v>
      </c>
      <c r="D171" t="s">
        <v>1018</v>
      </c>
      <c r="E171" t="s">
        <v>1019</v>
      </c>
      <c r="F171" s="8">
        <v>0</v>
      </c>
      <c r="G171" s="8">
        <v>0</v>
      </c>
      <c r="H171" s="8">
        <v>0</v>
      </c>
      <c r="I171" t="s">
        <v>1020</v>
      </c>
      <c r="J171" s="8">
        <v>42000</v>
      </c>
      <c r="K171" s="8">
        <v>41748.839999999997</v>
      </c>
      <c r="L171" s="8">
        <v>0</v>
      </c>
    </row>
    <row r="172" spans="1:12">
      <c r="A172" t="s">
        <v>1021</v>
      </c>
      <c r="B172" t="s">
        <v>1022</v>
      </c>
      <c r="C172" t="s">
        <v>1023</v>
      </c>
      <c r="D172" t="s">
        <v>1024</v>
      </c>
      <c r="E172" t="s">
        <v>1025</v>
      </c>
      <c r="F172" s="8">
        <v>0</v>
      </c>
      <c r="G172" s="8">
        <v>0</v>
      </c>
      <c r="H172" s="8">
        <v>0</v>
      </c>
      <c r="I172" t="s">
        <v>1026</v>
      </c>
      <c r="J172" s="8">
        <v>18342</v>
      </c>
      <c r="K172" s="8">
        <v>27998.639999999999</v>
      </c>
      <c r="L172" s="8">
        <v>0</v>
      </c>
    </row>
    <row r="173" spans="1:12">
      <c r="A173" t="s">
        <v>1027</v>
      </c>
      <c r="B173" t="s">
        <v>1028</v>
      </c>
      <c r="C173" t="s">
        <v>1029</v>
      </c>
      <c r="D173" t="s">
        <v>1030</v>
      </c>
      <c r="E173" t="s">
        <v>1031</v>
      </c>
      <c r="F173" s="8">
        <v>19359</v>
      </c>
      <c r="G173" s="8">
        <v>22492.11</v>
      </c>
      <c r="H173" s="8">
        <v>0</v>
      </c>
      <c r="I173" t="s">
        <v>1032</v>
      </c>
      <c r="J173" s="8">
        <v>4000</v>
      </c>
      <c r="K173" s="8">
        <v>3000</v>
      </c>
      <c r="L173" s="8">
        <v>0</v>
      </c>
    </row>
    <row r="174" spans="1:12">
      <c r="A174" t="s">
        <v>1033</v>
      </c>
      <c r="B174" t="s">
        <v>1034</v>
      </c>
      <c r="C174" t="s">
        <v>1035</v>
      </c>
      <c r="D174" t="s">
        <v>1036</v>
      </c>
      <c r="E174" t="s">
        <v>1037</v>
      </c>
      <c r="F174" s="8">
        <v>0</v>
      </c>
      <c r="G174" s="8">
        <v>0</v>
      </c>
      <c r="H174" s="8">
        <v>0</v>
      </c>
      <c r="I174" t="s">
        <v>1038</v>
      </c>
      <c r="J174" s="8">
        <v>15359</v>
      </c>
      <c r="K174" s="8">
        <v>19492.11</v>
      </c>
      <c r="L174" s="8">
        <v>0</v>
      </c>
    </row>
    <row r="175" spans="1:12">
      <c r="A175" t="s">
        <v>1039</v>
      </c>
      <c r="B175" t="s">
        <v>1040</v>
      </c>
      <c r="C175" t="s">
        <v>1041</v>
      </c>
      <c r="D175" t="s">
        <v>1042</v>
      </c>
      <c r="E175" t="s">
        <v>1043</v>
      </c>
      <c r="F175" s="8">
        <v>2403</v>
      </c>
      <c r="G175" s="8">
        <v>2116.54</v>
      </c>
      <c r="H175" s="8">
        <v>0</v>
      </c>
      <c r="I175" t="s">
        <v>1044</v>
      </c>
      <c r="J175" s="8">
        <v>403</v>
      </c>
      <c r="K175" s="8">
        <v>403.86</v>
      </c>
      <c r="L175" s="8">
        <v>0</v>
      </c>
    </row>
    <row r="176" spans="1:12">
      <c r="A176" t="s">
        <v>1045</v>
      </c>
      <c r="B176" t="s">
        <v>1046</v>
      </c>
      <c r="C176" t="s">
        <v>1047</v>
      </c>
      <c r="D176" t="s">
        <v>1048</v>
      </c>
      <c r="E176" t="s">
        <v>1049</v>
      </c>
      <c r="F176" s="8">
        <v>0</v>
      </c>
      <c r="G176" s="8">
        <v>0</v>
      </c>
      <c r="H176" s="8">
        <v>0</v>
      </c>
      <c r="I176" t="s">
        <v>1050</v>
      </c>
      <c r="J176" s="8">
        <v>2000</v>
      </c>
      <c r="K176" s="8">
        <v>1712.68</v>
      </c>
      <c r="L176" s="8">
        <v>0</v>
      </c>
    </row>
    <row r="177" spans="1:12">
      <c r="A177" t="s">
        <v>1051</v>
      </c>
      <c r="B177" t="s">
        <v>1052</v>
      </c>
      <c r="C177" t="s">
        <v>1053</v>
      </c>
      <c r="D177" t="s">
        <v>1054</v>
      </c>
      <c r="E177" t="s">
        <v>1055</v>
      </c>
      <c r="F177" s="8">
        <v>0</v>
      </c>
      <c r="G177" s="8">
        <v>18750</v>
      </c>
      <c r="H177" s="8">
        <v>0</v>
      </c>
      <c r="I177" t="s">
        <v>1056</v>
      </c>
      <c r="J177" s="8">
        <v>0</v>
      </c>
      <c r="K177" s="8">
        <v>18750</v>
      </c>
      <c r="L177" s="8">
        <v>0</v>
      </c>
    </row>
    <row r="178" spans="1:12">
      <c r="A178" t="s">
        <v>1057</v>
      </c>
      <c r="B178" t="s">
        <v>1058</v>
      </c>
      <c r="C178" t="s">
        <v>1059</v>
      </c>
      <c r="D178" t="s">
        <v>1060</v>
      </c>
      <c r="E178" t="s">
        <v>1061</v>
      </c>
      <c r="F178" s="8">
        <v>2548</v>
      </c>
      <c r="G178" s="8">
        <v>2548</v>
      </c>
      <c r="H178" s="8">
        <v>0</v>
      </c>
      <c r="I178" t="s">
        <v>1062</v>
      </c>
      <c r="J178" s="8">
        <v>2548</v>
      </c>
      <c r="K178" s="8">
        <v>2548</v>
      </c>
      <c r="L178" s="8">
        <v>0</v>
      </c>
    </row>
    <row r="179" spans="1:12">
      <c r="A179" t="s">
        <v>1063</v>
      </c>
      <c r="B179" t="s">
        <v>1064</v>
      </c>
      <c r="C179" t="s">
        <v>1065</v>
      </c>
      <c r="D179" t="s">
        <v>1066</v>
      </c>
      <c r="E179" t="s">
        <v>1067</v>
      </c>
      <c r="F179" s="8">
        <v>20476</v>
      </c>
      <c r="G179" s="8">
        <v>23564.49</v>
      </c>
      <c r="H179" s="8">
        <v>0</v>
      </c>
      <c r="I179" t="s">
        <v>1068</v>
      </c>
      <c r="J179" s="8">
        <v>7476</v>
      </c>
      <c r="K179" s="8">
        <v>10686.68</v>
      </c>
      <c r="L179" s="8">
        <v>0</v>
      </c>
    </row>
    <row r="180" spans="1:12">
      <c r="A180" t="s">
        <v>1069</v>
      </c>
      <c r="B180" t="s">
        <v>1070</v>
      </c>
      <c r="C180" t="s">
        <v>1071</v>
      </c>
      <c r="D180" t="s">
        <v>1072</v>
      </c>
      <c r="E180" t="s">
        <v>1073</v>
      </c>
      <c r="F180" s="8">
        <v>0</v>
      </c>
      <c r="G180" s="8">
        <v>0</v>
      </c>
      <c r="H180" s="8">
        <v>0</v>
      </c>
      <c r="I180" t="s">
        <v>1074</v>
      </c>
      <c r="J180" s="8">
        <v>10000</v>
      </c>
      <c r="K180" s="8">
        <v>10000</v>
      </c>
      <c r="L180" s="8">
        <v>0</v>
      </c>
    </row>
    <row r="181" spans="1:12">
      <c r="A181" t="s">
        <v>1075</v>
      </c>
      <c r="B181" t="s">
        <v>1076</v>
      </c>
      <c r="C181" t="s">
        <v>1077</v>
      </c>
      <c r="D181" t="s">
        <v>1078</v>
      </c>
      <c r="E181" t="s">
        <v>1079</v>
      </c>
      <c r="F181" s="8">
        <v>0</v>
      </c>
      <c r="G181" s="8">
        <v>0</v>
      </c>
      <c r="H181" s="8">
        <v>0</v>
      </c>
      <c r="I181" t="s">
        <v>1080</v>
      </c>
      <c r="J181" s="8">
        <v>3000</v>
      </c>
      <c r="K181" s="8">
        <v>2877.81</v>
      </c>
      <c r="L181" s="8">
        <v>0</v>
      </c>
    </row>
    <row r="182" spans="1:12">
      <c r="A182" t="s">
        <v>1081</v>
      </c>
      <c r="B182" t="s">
        <v>1082</v>
      </c>
      <c r="C182" t="s">
        <v>1083</v>
      </c>
      <c r="D182" t="s">
        <v>1084</v>
      </c>
      <c r="E182" t="s">
        <v>1085</v>
      </c>
      <c r="F182" s="8">
        <v>28412</v>
      </c>
      <c r="G182" s="8">
        <v>9412.5</v>
      </c>
      <c r="H182" s="8">
        <v>0</v>
      </c>
      <c r="I182" t="s">
        <v>1086</v>
      </c>
      <c r="J182" s="8">
        <v>9412</v>
      </c>
      <c r="K182" s="8">
        <v>9412.5</v>
      </c>
      <c r="L182" s="8">
        <v>0</v>
      </c>
    </row>
    <row r="183" spans="1:12">
      <c r="A183" t="s">
        <v>1087</v>
      </c>
      <c r="B183" t="s">
        <v>1088</v>
      </c>
      <c r="C183" t="s">
        <v>1089</v>
      </c>
      <c r="D183" t="s">
        <v>1090</v>
      </c>
      <c r="E183" t="s">
        <v>1091</v>
      </c>
      <c r="F183" s="8">
        <v>0</v>
      </c>
      <c r="G183" s="8">
        <v>0</v>
      </c>
      <c r="H183" s="8">
        <v>0</v>
      </c>
      <c r="I183" t="s">
        <v>1092</v>
      </c>
      <c r="J183" s="8">
        <v>19000</v>
      </c>
      <c r="K183" s="8">
        <v>0</v>
      </c>
      <c r="L183" s="8">
        <v>0</v>
      </c>
    </row>
    <row r="184" spans="1:12">
      <c r="A184" t="s">
        <v>1093</v>
      </c>
      <c r="B184" t="s">
        <v>1094</v>
      </c>
      <c r="C184" t="s">
        <v>1095</v>
      </c>
      <c r="D184" t="s">
        <v>1096</v>
      </c>
      <c r="E184" t="s">
        <v>1097</v>
      </c>
      <c r="F184" s="8">
        <v>0</v>
      </c>
      <c r="G184" s="8">
        <v>190</v>
      </c>
      <c r="H184" s="8">
        <v>0</v>
      </c>
      <c r="I184" t="s">
        <v>1098</v>
      </c>
      <c r="J184" s="8">
        <v>0</v>
      </c>
      <c r="K184" s="8">
        <v>190</v>
      </c>
      <c r="L184" s="8">
        <v>0</v>
      </c>
    </row>
    <row r="185" spans="1:12">
      <c r="A185" t="s">
        <v>1099</v>
      </c>
      <c r="B185" t="s">
        <v>1100</v>
      </c>
      <c r="C185" t="s">
        <v>1101</v>
      </c>
      <c r="D185" t="s">
        <v>1102</v>
      </c>
      <c r="E185" t="s">
        <v>1103</v>
      </c>
      <c r="F185" s="8">
        <v>1500</v>
      </c>
      <c r="G185" s="8">
        <v>255</v>
      </c>
      <c r="H185" s="8">
        <v>0</v>
      </c>
      <c r="I185" t="s">
        <v>1104</v>
      </c>
      <c r="J185" s="8">
        <v>1500</v>
      </c>
      <c r="K185" s="8">
        <v>255</v>
      </c>
      <c r="L185" s="8">
        <v>0</v>
      </c>
    </row>
    <row r="186" spans="1:12">
      <c r="A186" t="s">
        <v>1105</v>
      </c>
      <c r="B186" t="s">
        <v>1106</v>
      </c>
      <c r="C186" t="s">
        <v>1107</v>
      </c>
      <c r="D186" t="s">
        <v>1108</v>
      </c>
      <c r="E186" t="s">
        <v>1109</v>
      </c>
      <c r="F186" s="8">
        <v>1000</v>
      </c>
      <c r="G186" s="8">
        <v>347.54</v>
      </c>
      <c r="H186" s="8">
        <v>0</v>
      </c>
      <c r="I186" t="s">
        <v>1110</v>
      </c>
      <c r="J186" s="8">
        <v>1000</v>
      </c>
      <c r="K186" s="8">
        <v>347.54</v>
      </c>
      <c r="L186" s="8">
        <v>0</v>
      </c>
    </row>
    <row r="187" spans="1:12">
      <c r="A187" t="s">
        <v>1111</v>
      </c>
      <c r="B187" t="s">
        <v>1112</v>
      </c>
      <c r="C187" t="s">
        <v>1113</v>
      </c>
      <c r="D187" t="s">
        <v>1114</v>
      </c>
      <c r="E187" t="s">
        <v>1115</v>
      </c>
      <c r="F187" s="8">
        <v>130</v>
      </c>
      <c r="G187" s="8">
        <v>130</v>
      </c>
      <c r="H187" s="8">
        <v>0</v>
      </c>
      <c r="I187" t="s">
        <v>1116</v>
      </c>
      <c r="J187" s="8">
        <v>130</v>
      </c>
      <c r="K187" s="8">
        <v>130</v>
      </c>
      <c r="L187" s="8">
        <v>0</v>
      </c>
    </row>
    <row r="188" spans="1:12">
      <c r="A188" t="s">
        <v>1117</v>
      </c>
      <c r="B188" t="s">
        <v>1118</v>
      </c>
      <c r="C188" t="s">
        <v>1119</v>
      </c>
      <c r="D188" t="s">
        <v>1120</v>
      </c>
      <c r="E188" t="s">
        <v>1121</v>
      </c>
      <c r="F188" s="8">
        <v>0</v>
      </c>
      <c r="G188" s="8">
        <v>4.1500000000000004</v>
      </c>
      <c r="H188" s="8">
        <v>0</v>
      </c>
      <c r="I188" t="s">
        <v>1122</v>
      </c>
      <c r="J188" s="8">
        <v>0</v>
      </c>
      <c r="K188" s="8">
        <v>4.1500000000000004</v>
      </c>
      <c r="L188" s="8">
        <v>0</v>
      </c>
    </row>
    <row r="189" spans="1:12">
      <c r="A189" t="s">
        <v>1123</v>
      </c>
      <c r="B189" t="s">
        <v>1124</v>
      </c>
      <c r="C189" t="s">
        <v>1125</v>
      </c>
      <c r="D189" t="s">
        <v>1126</v>
      </c>
      <c r="E189" t="s">
        <v>1127</v>
      </c>
      <c r="F189" s="8">
        <v>62121</v>
      </c>
      <c r="G189" s="8">
        <v>118316.91</v>
      </c>
      <c r="H189" s="8">
        <v>0</v>
      </c>
      <c r="I189" t="s">
        <v>1128</v>
      </c>
      <c r="J189" s="8">
        <v>37121</v>
      </c>
      <c r="K189" s="8">
        <v>79486.16</v>
      </c>
      <c r="L189" s="8">
        <v>0</v>
      </c>
    </row>
    <row r="190" spans="1:12">
      <c r="A190" t="s">
        <v>1129</v>
      </c>
      <c r="B190" t="s">
        <v>1130</v>
      </c>
      <c r="C190" t="s">
        <v>1131</v>
      </c>
      <c r="D190" t="s">
        <v>1132</v>
      </c>
      <c r="E190" t="s">
        <v>1133</v>
      </c>
      <c r="F190" s="8">
        <v>0</v>
      </c>
      <c r="G190" s="8">
        <v>0</v>
      </c>
      <c r="H190" s="8">
        <v>0</v>
      </c>
      <c r="I190" t="s">
        <v>1134</v>
      </c>
      <c r="J190" s="8">
        <v>25000</v>
      </c>
      <c r="K190" s="8">
        <v>38830.75</v>
      </c>
      <c r="L190" s="8">
        <v>0</v>
      </c>
    </row>
    <row r="191" spans="1:12">
      <c r="A191" t="s">
        <v>1135</v>
      </c>
      <c r="B191" t="s">
        <v>1136</v>
      </c>
      <c r="C191" t="s">
        <v>1137</v>
      </c>
      <c r="D191" t="s">
        <v>1138</v>
      </c>
      <c r="E191" t="s">
        <v>1139</v>
      </c>
      <c r="F191" s="8">
        <v>89209</v>
      </c>
      <c r="G191" s="8">
        <v>0</v>
      </c>
      <c r="H191" s="8">
        <v>0</v>
      </c>
      <c r="I191" t="s">
        <v>1140</v>
      </c>
      <c r="J191" s="8">
        <v>89209</v>
      </c>
      <c r="K191" s="8">
        <v>0</v>
      </c>
      <c r="L191" s="8">
        <v>0</v>
      </c>
    </row>
    <row r="192" spans="1:12">
      <c r="A192" t="s">
        <v>1141</v>
      </c>
      <c r="B192" t="s">
        <v>1142</v>
      </c>
      <c r="C192" t="s">
        <v>1143</v>
      </c>
      <c r="D192" t="s">
        <v>1144</v>
      </c>
      <c r="E192" t="s">
        <v>1145</v>
      </c>
      <c r="F192" s="8">
        <v>1500</v>
      </c>
      <c r="G192" s="8">
        <v>0</v>
      </c>
      <c r="H192" s="8">
        <v>0</v>
      </c>
      <c r="I192" t="s">
        <v>1146</v>
      </c>
      <c r="J192" s="8">
        <v>1500</v>
      </c>
      <c r="K192" s="8">
        <v>0</v>
      </c>
      <c r="L192" s="8">
        <v>0</v>
      </c>
    </row>
    <row r="193" spans="1:12">
      <c r="A193" t="s">
        <v>1147</v>
      </c>
      <c r="B193" t="s">
        <v>1148</v>
      </c>
      <c r="C193" t="s">
        <v>1149</v>
      </c>
      <c r="D193" t="s">
        <v>1150</v>
      </c>
      <c r="E193" t="s">
        <v>1151</v>
      </c>
      <c r="F193" s="8">
        <v>18000</v>
      </c>
      <c r="G193" s="8">
        <v>17954.89</v>
      </c>
      <c r="H193" s="8">
        <v>0</v>
      </c>
      <c r="I193" t="s">
        <v>1152</v>
      </c>
      <c r="J193" s="8">
        <v>18000</v>
      </c>
      <c r="K193" s="8">
        <v>14912.57</v>
      </c>
      <c r="L193" s="8">
        <v>0</v>
      </c>
    </row>
    <row r="194" spans="1:12">
      <c r="A194" t="s">
        <v>1153</v>
      </c>
      <c r="B194" t="s">
        <v>1154</v>
      </c>
      <c r="C194" t="s">
        <v>1155</v>
      </c>
      <c r="D194" t="s">
        <v>1156</v>
      </c>
      <c r="E194" t="s">
        <v>1157</v>
      </c>
      <c r="F194" s="8">
        <v>0</v>
      </c>
      <c r="G194" s="8">
        <v>0</v>
      </c>
      <c r="H194" s="8">
        <v>0</v>
      </c>
      <c r="I194" t="s">
        <v>1158</v>
      </c>
      <c r="J194" s="8">
        <v>0</v>
      </c>
      <c r="K194" s="8">
        <v>3042.32</v>
      </c>
      <c r="L194" s="8">
        <v>0</v>
      </c>
    </row>
    <row r="195" spans="1:12">
      <c r="A195" t="s">
        <v>1159</v>
      </c>
      <c r="B195" t="s">
        <v>1160</v>
      </c>
      <c r="C195" t="s">
        <v>1161</v>
      </c>
      <c r="D195" t="s">
        <v>1162</v>
      </c>
      <c r="E195" t="s">
        <v>1163</v>
      </c>
      <c r="F195" s="8">
        <v>2750</v>
      </c>
      <c r="G195" s="8">
        <v>2783</v>
      </c>
      <c r="H195" s="8">
        <v>0</v>
      </c>
      <c r="I195" t="s">
        <v>1164</v>
      </c>
      <c r="J195" s="8">
        <v>2750</v>
      </c>
      <c r="K195" s="8">
        <v>2783</v>
      </c>
      <c r="L195" s="8">
        <v>0</v>
      </c>
    </row>
    <row r="196" spans="1:12">
      <c r="A196" t="s">
        <v>1165</v>
      </c>
      <c r="B196" t="s">
        <v>1166</v>
      </c>
      <c r="C196" t="s">
        <v>1167</v>
      </c>
      <c r="D196" t="s">
        <v>1168</v>
      </c>
      <c r="E196" t="s">
        <v>1169</v>
      </c>
      <c r="F196" s="8">
        <v>300</v>
      </c>
      <c r="G196" s="8">
        <v>305.26</v>
      </c>
      <c r="H196" s="8">
        <v>0</v>
      </c>
      <c r="I196" t="s">
        <v>1170</v>
      </c>
      <c r="J196" s="8">
        <v>300</v>
      </c>
      <c r="K196" s="8">
        <v>305.26</v>
      </c>
      <c r="L196" s="8">
        <v>0</v>
      </c>
    </row>
    <row r="197" spans="1:12">
      <c r="A197" t="s">
        <v>1171</v>
      </c>
      <c r="B197" t="s">
        <v>1172</v>
      </c>
      <c r="C197" t="s">
        <v>1173</v>
      </c>
      <c r="D197" t="s">
        <v>1174</v>
      </c>
      <c r="E197" t="s">
        <v>1175</v>
      </c>
      <c r="F197" s="8">
        <v>14000</v>
      </c>
      <c r="G197" s="8">
        <v>28312.21</v>
      </c>
      <c r="H197" s="8">
        <v>0</v>
      </c>
      <c r="I197" t="s">
        <v>1176</v>
      </c>
      <c r="J197" s="8">
        <v>3591</v>
      </c>
      <c r="K197" s="8">
        <v>0</v>
      </c>
      <c r="L197" s="8">
        <v>0</v>
      </c>
    </row>
    <row r="198" spans="1:12">
      <c r="A198" t="s">
        <v>1177</v>
      </c>
      <c r="B198" t="s">
        <v>1178</v>
      </c>
      <c r="C198" t="s">
        <v>1179</v>
      </c>
      <c r="D198" t="s">
        <v>1180</v>
      </c>
      <c r="E198" t="s">
        <v>1181</v>
      </c>
      <c r="F198" s="8">
        <v>0</v>
      </c>
      <c r="G198" s="8">
        <v>0</v>
      </c>
      <c r="H198" s="8">
        <v>0</v>
      </c>
      <c r="I198" t="s">
        <v>1182</v>
      </c>
      <c r="J198" s="8">
        <v>10409</v>
      </c>
      <c r="K198" s="8">
        <v>28312.21</v>
      </c>
      <c r="L198" s="8">
        <v>0</v>
      </c>
    </row>
    <row r="199" spans="1:12">
      <c r="A199" t="s">
        <v>1183</v>
      </c>
      <c r="B199" t="s">
        <v>1184</v>
      </c>
      <c r="C199" t="s">
        <v>1185</v>
      </c>
      <c r="D199" t="s">
        <v>1186</v>
      </c>
      <c r="E199" t="s">
        <v>1187</v>
      </c>
      <c r="F199" s="8">
        <v>21000</v>
      </c>
      <c r="G199" s="8">
        <v>21025</v>
      </c>
      <c r="H199" s="8">
        <v>0</v>
      </c>
      <c r="I199" t="s">
        <v>1188</v>
      </c>
      <c r="J199" s="8">
        <v>21000</v>
      </c>
      <c r="K199" s="8">
        <v>0</v>
      </c>
      <c r="L199" s="8">
        <v>0</v>
      </c>
    </row>
    <row r="200" spans="1:12">
      <c r="A200" t="s">
        <v>1189</v>
      </c>
      <c r="B200" t="s">
        <v>1190</v>
      </c>
      <c r="C200" t="s">
        <v>1191</v>
      </c>
      <c r="D200" t="s">
        <v>1192</v>
      </c>
      <c r="E200" t="s">
        <v>1193</v>
      </c>
      <c r="F200" s="8">
        <v>0</v>
      </c>
      <c r="G200" s="8">
        <v>0</v>
      </c>
      <c r="H200" s="8">
        <v>0</v>
      </c>
      <c r="I200" t="s">
        <v>1194</v>
      </c>
      <c r="J200" s="8">
        <v>0</v>
      </c>
      <c r="K200" s="8">
        <v>21025</v>
      </c>
      <c r="L200" s="8">
        <v>0</v>
      </c>
    </row>
    <row r="201" spans="1:12">
      <c r="A201" t="s">
        <v>1195</v>
      </c>
      <c r="B201" t="s">
        <v>1196</v>
      </c>
      <c r="C201" t="s">
        <v>1197</v>
      </c>
      <c r="D201" t="s">
        <v>1198</v>
      </c>
      <c r="E201" t="s">
        <v>1199</v>
      </c>
      <c r="F201" s="8">
        <v>0</v>
      </c>
      <c r="G201" s="8">
        <v>10900</v>
      </c>
      <c r="H201" s="8">
        <v>0</v>
      </c>
      <c r="I201" t="s">
        <v>1200</v>
      </c>
      <c r="J201" s="8">
        <v>0</v>
      </c>
      <c r="K201" s="8">
        <v>10900</v>
      </c>
      <c r="L201" s="8">
        <v>0</v>
      </c>
    </row>
    <row r="202" spans="1:12">
      <c r="A202" t="s">
        <v>1201</v>
      </c>
      <c r="B202" t="s">
        <v>1202</v>
      </c>
      <c r="C202" t="s">
        <v>1203</v>
      </c>
      <c r="D202" t="s">
        <v>1204</v>
      </c>
      <c r="E202" t="s">
        <v>1205</v>
      </c>
      <c r="F202" s="8">
        <v>0</v>
      </c>
      <c r="G202" s="8">
        <v>785.81</v>
      </c>
      <c r="H202" s="8">
        <v>0</v>
      </c>
      <c r="I202" t="s">
        <v>1206</v>
      </c>
      <c r="J202" s="8">
        <v>0</v>
      </c>
      <c r="K202" s="8">
        <v>785.81</v>
      </c>
      <c r="L202" s="8">
        <v>0</v>
      </c>
    </row>
    <row r="203" spans="1:12">
      <c r="A203" t="s">
        <v>1207</v>
      </c>
      <c r="B203" t="s">
        <v>1208</v>
      </c>
      <c r="C203" t="s">
        <v>1209</v>
      </c>
      <c r="D203" t="s">
        <v>1210</v>
      </c>
      <c r="E203" t="s">
        <v>1211</v>
      </c>
      <c r="F203" s="8">
        <v>0</v>
      </c>
      <c r="G203" s="8">
        <v>13999.11</v>
      </c>
      <c r="H203" s="8">
        <v>0</v>
      </c>
      <c r="I203" t="s">
        <v>1212</v>
      </c>
      <c r="J203" s="8">
        <v>0</v>
      </c>
      <c r="K203" s="8">
        <v>13999.11</v>
      </c>
      <c r="L203" s="8">
        <v>0</v>
      </c>
    </row>
    <row r="204" spans="1:12">
      <c r="A204" t="s">
        <v>1213</v>
      </c>
      <c r="B204" t="s">
        <v>1214</v>
      </c>
      <c r="C204" t="s">
        <v>1215</v>
      </c>
      <c r="D204" t="s">
        <v>1216</v>
      </c>
      <c r="E204" t="s">
        <v>1217</v>
      </c>
      <c r="F204" s="8">
        <v>0</v>
      </c>
      <c r="G204" s="8">
        <v>127746.4</v>
      </c>
      <c r="H204" s="8">
        <v>0</v>
      </c>
      <c r="I204" t="s">
        <v>1218</v>
      </c>
      <c r="J204" s="8">
        <v>0</v>
      </c>
      <c r="K204" s="8">
        <v>127746.4</v>
      </c>
      <c r="L204" s="8">
        <v>0</v>
      </c>
    </row>
    <row r="205" spans="1:12">
      <c r="A205" t="s">
        <v>1219</v>
      </c>
      <c r="B205" t="s">
        <v>1220</v>
      </c>
      <c r="C205" t="s">
        <v>1221</v>
      </c>
      <c r="D205" t="s">
        <v>1222</v>
      </c>
      <c r="E205" t="s">
        <v>1223</v>
      </c>
      <c r="F205" s="8">
        <v>0</v>
      </c>
      <c r="G205" s="8">
        <v>5.39</v>
      </c>
      <c r="H205" s="8">
        <v>0</v>
      </c>
      <c r="I205" t="s">
        <v>1224</v>
      </c>
      <c r="J205" s="8">
        <v>0</v>
      </c>
      <c r="K205" s="8">
        <v>5.39</v>
      </c>
      <c r="L205" s="8">
        <v>0</v>
      </c>
    </row>
    <row r="206" spans="1:12">
      <c r="A206" t="s">
        <v>1225</v>
      </c>
      <c r="B206" t="s">
        <v>1226</v>
      </c>
      <c r="C206" t="s">
        <v>1227</v>
      </c>
      <c r="D206" t="s">
        <v>1228</v>
      </c>
      <c r="E206" t="s">
        <v>1229</v>
      </c>
      <c r="F206" s="8">
        <v>0</v>
      </c>
      <c r="G206" s="8">
        <v>50000</v>
      </c>
      <c r="H206" s="8">
        <v>0</v>
      </c>
      <c r="I206" t="s">
        <v>1230</v>
      </c>
      <c r="J206" s="8">
        <v>0</v>
      </c>
      <c r="K206" s="8">
        <v>50000</v>
      </c>
      <c r="L206" s="8">
        <v>0</v>
      </c>
    </row>
    <row r="207" spans="1:12">
      <c r="A207" t="s">
        <v>1231</v>
      </c>
      <c r="B207" t="s">
        <v>1232</v>
      </c>
      <c r="C207" t="s">
        <v>1233</v>
      </c>
      <c r="D207" t="s">
        <v>1234</v>
      </c>
      <c r="E207" t="s">
        <v>1235</v>
      </c>
      <c r="F207" s="8">
        <v>6500</v>
      </c>
      <c r="G207" s="8">
        <v>0</v>
      </c>
      <c r="H207" s="8">
        <v>0</v>
      </c>
      <c r="I207" t="s">
        <v>1236</v>
      </c>
      <c r="J207" s="8">
        <v>6500</v>
      </c>
      <c r="K207" s="8">
        <v>0</v>
      </c>
      <c r="L207" s="8">
        <v>0</v>
      </c>
    </row>
    <row r="208" spans="1:12">
      <c r="A208" t="s">
        <v>1237</v>
      </c>
      <c r="B208" t="s">
        <v>1238</v>
      </c>
      <c r="C208" t="s">
        <v>1239</v>
      </c>
      <c r="D208" t="s">
        <v>1240</v>
      </c>
      <c r="E208" t="s">
        <v>1241</v>
      </c>
      <c r="F208" s="8">
        <v>1000</v>
      </c>
      <c r="G208" s="8">
        <v>0</v>
      </c>
      <c r="H208" s="8">
        <v>0</v>
      </c>
      <c r="I208" t="s">
        <v>1242</v>
      </c>
      <c r="J208" s="8">
        <v>1000</v>
      </c>
      <c r="K208" s="8">
        <v>0</v>
      </c>
      <c r="L208" s="8">
        <v>0</v>
      </c>
    </row>
    <row r="209" spans="1:12">
      <c r="A209" t="s">
        <v>1243</v>
      </c>
      <c r="B209" t="s">
        <v>1244</v>
      </c>
      <c r="C209" t="s">
        <v>1245</v>
      </c>
      <c r="D209" t="s">
        <v>1246</v>
      </c>
      <c r="E209" t="s">
        <v>1247</v>
      </c>
      <c r="F209" s="8">
        <v>17500</v>
      </c>
      <c r="G209" s="8">
        <v>15683.73</v>
      </c>
      <c r="H209" s="8">
        <v>0</v>
      </c>
      <c r="I209" t="s">
        <v>1248</v>
      </c>
      <c r="J209" s="8">
        <v>17500</v>
      </c>
      <c r="K209" s="8">
        <v>15683.73</v>
      </c>
      <c r="L209" s="8">
        <v>0</v>
      </c>
    </row>
    <row r="210" spans="1:12">
      <c r="A210" t="s">
        <v>1249</v>
      </c>
      <c r="B210" t="s">
        <v>1250</v>
      </c>
      <c r="C210" t="s">
        <v>1251</v>
      </c>
      <c r="D210" t="s">
        <v>1252</v>
      </c>
      <c r="E210" t="s">
        <v>1253</v>
      </c>
      <c r="F210" s="8">
        <v>11000</v>
      </c>
      <c r="G210" s="8">
        <v>5425.88</v>
      </c>
      <c r="H210" s="8">
        <v>0</v>
      </c>
      <c r="I210" t="s">
        <v>1254</v>
      </c>
      <c r="J210" s="8">
        <v>11000</v>
      </c>
      <c r="K210" s="8">
        <v>5425.88</v>
      </c>
      <c r="L210" s="8">
        <v>0</v>
      </c>
    </row>
    <row r="223" spans="1:12">
      <c r="D223" s="1"/>
    </row>
  </sheetData>
  <mergeCells count="1">
    <mergeCell ref="A1:L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50"/>
  <sheetViews>
    <sheetView workbookViewId="0">
      <selection activeCell="A2" sqref="A2:C49"/>
    </sheetView>
  </sheetViews>
  <sheetFormatPr baseColWidth="10" defaultColWidth="8.83203125" defaultRowHeight="15"/>
  <cols>
    <col min="1" max="1" width="66.5" customWidth="1"/>
    <col min="2" max="2" width="24.6640625" customWidth="1"/>
    <col min="3" max="3" width="23.33203125" customWidth="1"/>
  </cols>
  <sheetData>
    <row r="2" spans="1:3" ht="36" customHeight="1">
      <c r="B2" s="11" t="s">
        <v>1258</v>
      </c>
      <c r="C2" s="11" t="s">
        <v>1259</v>
      </c>
    </row>
    <row r="3" spans="1:3" ht="36" hidden="1" customHeight="1">
      <c r="B3" s="9" t="s">
        <v>1258</v>
      </c>
    </row>
    <row r="4" spans="1:3" hidden="1">
      <c r="A4" s="9" t="s">
        <v>1255</v>
      </c>
      <c r="B4" t="s">
        <v>1260</v>
      </c>
      <c r="C4" t="s">
        <v>1257</v>
      </c>
    </row>
    <row r="5" spans="1:3">
      <c r="A5" s="5" t="s">
        <v>17</v>
      </c>
      <c r="B5" s="7">
        <v>21077500</v>
      </c>
      <c r="C5" s="7">
        <v>21222102.850000001</v>
      </c>
    </row>
    <row r="6" spans="1:3">
      <c r="A6" s="5" t="s">
        <v>35</v>
      </c>
      <c r="B6" s="7">
        <v>521710</v>
      </c>
      <c r="C6" s="7">
        <v>452144.63</v>
      </c>
    </row>
    <row r="7" spans="1:3">
      <c r="A7" s="5" t="s">
        <v>41</v>
      </c>
      <c r="B7" s="7">
        <v>3250350</v>
      </c>
      <c r="C7" s="7">
        <v>3290338.92</v>
      </c>
    </row>
    <row r="8" spans="1:3">
      <c r="A8" s="5" t="s">
        <v>59</v>
      </c>
      <c r="B8" s="7">
        <v>362000</v>
      </c>
      <c r="C8" s="7">
        <v>360737.54999999993</v>
      </c>
    </row>
    <row r="9" spans="1:3">
      <c r="A9" s="5" t="s">
        <v>77</v>
      </c>
      <c r="B9" s="7">
        <v>731542</v>
      </c>
      <c r="C9" s="7">
        <v>679519.42</v>
      </c>
    </row>
    <row r="10" spans="1:3">
      <c r="A10" s="5" t="s">
        <v>89</v>
      </c>
      <c r="B10" s="7">
        <v>337353</v>
      </c>
      <c r="C10" s="7">
        <v>335331.64999999997</v>
      </c>
    </row>
    <row r="11" spans="1:3">
      <c r="A11" s="5" t="s">
        <v>95</v>
      </c>
      <c r="B11" s="7">
        <v>172259</v>
      </c>
      <c r="C11" s="7">
        <v>183649.08000000002</v>
      </c>
    </row>
    <row r="12" spans="1:3">
      <c r="A12" s="5" t="s">
        <v>101</v>
      </c>
      <c r="B12" s="7">
        <v>404903</v>
      </c>
      <c r="C12" s="7">
        <v>364764.45</v>
      </c>
    </row>
    <row r="13" spans="1:3">
      <c r="A13" s="5" t="s">
        <v>359</v>
      </c>
      <c r="B13" s="7">
        <v>2000</v>
      </c>
      <c r="C13" s="7">
        <v>1699.08</v>
      </c>
    </row>
    <row r="14" spans="1:3">
      <c r="A14" s="5" t="s">
        <v>365</v>
      </c>
      <c r="B14" s="7">
        <v>409509</v>
      </c>
      <c r="C14" s="7">
        <v>412017.21</v>
      </c>
    </row>
    <row r="15" spans="1:3">
      <c r="A15" s="5" t="s">
        <v>383</v>
      </c>
      <c r="B15" s="7">
        <v>58000</v>
      </c>
      <c r="C15" s="7">
        <v>73597.91</v>
      </c>
    </row>
    <row r="16" spans="1:3">
      <c r="A16" s="5" t="s">
        <v>395</v>
      </c>
      <c r="B16" s="7">
        <v>26000</v>
      </c>
      <c r="C16" s="7">
        <v>23893.040000000001</v>
      </c>
    </row>
    <row r="17" spans="1:3">
      <c r="A17" s="5" t="s">
        <v>113</v>
      </c>
      <c r="B17" s="7">
        <v>131000</v>
      </c>
      <c r="C17" s="7">
        <v>96353.81</v>
      </c>
    </row>
    <row r="18" spans="1:3">
      <c r="A18" s="5" t="s">
        <v>419</v>
      </c>
      <c r="B18" s="7">
        <v>775000</v>
      </c>
      <c r="C18" s="7">
        <v>712895.01</v>
      </c>
    </row>
    <row r="19" spans="1:3">
      <c r="A19" s="5" t="s">
        <v>437</v>
      </c>
      <c r="B19" s="7">
        <v>111000</v>
      </c>
      <c r="C19" s="7">
        <v>108332.65999999999</v>
      </c>
    </row>
    <row r="20" spans="1:3">
      <c r="A20" s="5" t="s">
        <v>449</v>
      </c>
      <c r="B20" s="7">
        <v>217041</v>
      </c>
      <c r="C20" s="7">
        <v>221039.05000000002</v>
      </c>
    </row>
    <row r="21" spans="1:3">
      <c r="A21" s="5" t="s">
        <v>119</v>
      </c>
      <c r="B21" s="7">
        <v>310000</v>
      </c>
      <c r="C21" s="7">
        <v>393003.06999999995</v>
      </c>
    </row>
    <row r="22" spans="1:3">
      <c r="A22" s="5" t="s">
        <v>215</v>
      </c>
      <c r="B22" s="7">
        <v>25770</v>
      </c>
      <c r="C22" s="7">
        <v>17485</v>
      </c>
    </row>
    <row r="23" spans="1:3">
      <c r="A23" s="5" t="s">
        <v>125</v>
      </c>
      <c r="B23" s="7">
        <v>3177076</v>
      </c>
      <c r="C23" s="7">
        <v>3156386.1999999997</v>
      </c>
    </row>
    <row r="24" spans="1:3">
      <c r="A24" s="5" t="s">
        <v>509</v>
      </c>
      <c r="B24" s="7">
        <v>90000</v>
      </c>
      <c r="C24" s="7">
        <v>110814.65</v>
      </c>
    </row>
    <row r="25" spans="1:3">
      <c r="A25" s="5" t="s">
        <v>137</v>
      </c>
      <c r="B25" s="7">
        <v>226412</v>
      </c>
      <c r="C25" s="7">
        <v>189571.05</v>
      </c>
    </row>
    <row r="26" spans="1:3">
      <c r="A26" s="5" t="s">
        <v>539</v>
      </c>
      <c r="B26" s="7">
        <v>17848</v>
      </c>
      <c r="C26" s="7">
        <v>44823.56</v>
      </c>
    </row>
    <row r="27" spans="1:3">
      <c r="A27" s="5" t="s">
        <v>551</v>
      </c>
      <c r="B27" s="7">
        <v>120500</v>
      </c>
      <c r="C27" s="7">
        <v>112413.27</v>
      </c>
    </row>
    <row r="28" spans="1:3">
      <c r="A28" s="5" t="s">
        <v>143</v>
      </c>
      <c r="B28" s="7">
        <v>285000</v>
      </c>
      <c r="C28" s="7">
        <v>292419.58999999997</v>
      </c>
    </row>
    <row r="29" spans="1:3">
      <c r="A29" s="5" t="s">
        <v>587</v>
      </c>
      <c r="B29" s="7">
        <v>59000</v>
      </c>
      <c r="C29" s="7">
        <v>83285.649999999994</v>
      </c>
    </row>
    <row r="30" spans="1:3">
      <c r="A30" s="5" t="s">
        <v>155</v>
      </c>
      <c r="B30" s="7">
        <v>53540</v>
      </c>
      <c r="C30" s="7">
        <v>47131.4</v>
      </c>
    </row>
    <row r="31" spans="1:3">
      <c r="A31" s="5" t="s">
        <v>623</v>
      </c>
      <c r="B31" s="7">
        <v>388000</v>
      </c>
      <c r="C31" s="7">
        <v>254366.93</v>
      </c>
    </row>
    <row r="32" spans="1:3">
      <c r="A32" s="5" t="s">
        <v>641</v>
      </c>
      <c r="B32" s="7">
        <v>48680</v>
      </c>
      <c r="C32" s="7">
        <v>41163.600000000006</v>
      </c>
    </row>
    <row r="33" spans="1:3">
      <c r="A33" s="5" t="s">
        <v>167</v>
      </c>
      <c r="B33" s="7">
        <v>12000</v>
      </c>
      <c r="C33" s="7">
        <v>16805.650000000001</v>
      </c>
    </row>
    <row r="34" spans="1:3">
      <c r="A34" s="5" t="s">
        <v>671</v>
      </c>
      <c r="B34" s="7">
        <v>0</v>
      </c>
      <c r="C34" s="7">
        <v>111</v>
      </c>
    </row>
    <row r="35" spans="1:3">
      <c r="A35" s="5" t="s">
        <v>677</v>
      </c>
      <c r="B35" s="7">
        <v>0</v>
      </c>
      <c r="C35" s="7">
        <v>299960</v>
      </c>
    </row>
    <row r="36" spans="1:3">
      <c r="A36" s="5" t="s">
        <v>173</v>
      </c>
      <c r="B36" s="7">
        <v>11400</v>
      </c>
      <c r="C36" s="7">
        <v>11400</v>
      </c>
    </row>
    <row r="37" spans="1:3">
      <c r="A37" s="5" t="s">
        <v>689</v>
      </c>
      <c r="B37" s="7">
        <v>30000</v>
      </c>
      <c r="C37" s="7">
        <v>35661.25</v>
      </c>
    </row>
    <row r="38" spans="1:3">
      <c r="A38" s="5" t="s">
        <v>695</v>
      </c>
      <c r="B38" s="7">
        <v>53000</v>
      </c>
      <c r="C38" s="7">
        <v>105300</v>
      </c>
    </row>
    <row r="39" spans="1:3">
      <c r="A39" s="5" t="s">
        <v>719</v>
      </c>
      <c r="B39" s="7">
        <v>0</v>
      </c>
      <c r="C39" s="7">
        <v>125.66</v>
      </c>
    </row>
    <row r="40" spans="1:3">
      <c r="A40" s="5" t="s">
        <v>725</v>
      </c>
      <c r="B40" s="7">
        <v>235000</v>
      </c>
      <c r="C40" s="7">
        <v>225911.86</v>
      </c>
    </row>
    <row r="41" spans="1:3">
      <c r="A41" s="5" t="s">
        <v>179</v>
      </c>
      <c r="B41" s="7">
        <v>709121</v>
      </c>
      <c r="C41" s="7">
        <v>756681.77</v>
      </c>
    </row>
    <row r="42" spans="1:3">
      <c r="A42" s="5" t="s">
        <v>767</v>
      </c>
      <c r="B42" s="7">
        <v>25000</v>
      </c>
      <c r="C42" s="7">
        <v>21295.89</v>
      </c>
    </row>
    <row r="43" spans="1:3">
      <c r="A43" s="5" t="s">
        <v>779</v>
      </c>
      <c r="B43" s="7">
        <v>38000</v>
      </c>
      <c r="C43" s="7">
        <v>30927.32</v>
      </c>
    </row>
    <row r="44" spans="1:3">
      <c r="A44" s="5" t="s">
        <v>791</v>
      </c>
      <c r="B44" s="7">
        <v>300000</v>
      </c>
      <c r="C44" s="7">
        <v>379950.03</v>
      </c>
    </row>
    <row r="45" spans="1:3">
      <c r="A45" s="5" t="s">
        <v>803</v>
      </c>
      <c r="B45" s="7">
        <v>60000</v>
      </c>
      <c r="C45" s="7">
        <v>53413.38</v>
      </c>
    </row>
    <row r="46" spans="1:3">
      <c r="A46" s="5" t="s">
        <v>809</v>
      </c>
      <c r="B46" s="7">
        <v>222209</v>
      </c>
      <c r="C46" s="7">
        <v>0</v>
      </c>
    </row>
    <row r="47" spans="1:3">
      <c r="A47" s="5" t="s">
        <v>821</v>
      </c>
      <c r="B47" s="7">
        <v>18000</v>
      </c>
      <c r="C47" s="7">
        <v>17525</v>
      </c>
    </row>
    <row r="48" spans="1:3">
      <c r="A48" s="5" t="s">
        <v>827</v>
      </c>
      <c r="B48" s="7">
        <v>50400</v>
      </c>
      <c r="C48" s="7">
        <v>56426.729999999996</v>
      </c>
    </row>
    <row r="49" spans="1:3">
      <c r="A49" s="5" t="s">
        <v>851</v>
      </c>
      <c r="B49" s="7">
        <v>0</v>
      </c>
      <c r="C49" s="7">
        <v>15000</v>
      </c>
    </row>
    <row r="50" spans="1:3">
      <c r="A50" s="5" t="s">
        <v>1256</v>
      </c>
      <c r="B50" s="7">
        <v>35153123</v>
      </c>
      <c r="C50" s="7">
        <v>35307775.829999991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4"/>
  <sheetViews>
    <sheetView tabSelected="1" topLeftCell="A7" workbookViewId="0">
      <selection activeCell="J21" sqref="J21"/>
    </sheetView>
  </sheetViews>
  <sheetFormatPr baseColWidth="10" defaultColWidth="11.5" defaultRowHeight="15"/>
  <cols>
    <col min="1" max="1" width="43.1640625" style="16" customWidth="1"/>
    <col min="2" max="2" width="16.83203125" style="16" customWidth="1"/>
    <col min="3" max="3" width="15.1640625" style="16" bestFit="1" customWidth="1"/>
    <col min="4" max="4" width="15.33203125" style="16" customWidth="1"/>
    <col min="5" max="5" width="9.1640625" style="16" customWidth="1"/>
    <col min="6" max="6" width="9.83203125" style="16" customWidth="1"/>
    <col min="7" max="16384" width="11.5" style="16"/>
  </cols>
  <sheetData>
    <row r="1" spans="1:7" ht="16">
      <c r="A1" s="65" t="s">
        <v>1467</v>
      </c>
    </row>
    <row r="2" spans="1:7">
      <c r="A2" s="31" t="s">
        <v>1468</v>
      </c>
    </row>
    <row r="3" spans="1:7" ht="16">
      <c r="A3" s="65"/>
      <c r="B3" s="34"/>
    </row>
    <row r="4" spans="1:7">
      <c r="A4" s="31" t="s">
        <v>1477</v>
      </c>
      <c r="B4" s="17"/>
    </row>
    <row r="5" spans="1:7">
      <c r="A5" s="31"/>
      <c r="B5" s="17"/>
    </row>
    <row r="6" spans="1:7" ht="29" customHeight="1">
      <c r="A6" s="202" t="s">
        <v>1469</v>
      </c>
      <c r="B6" s="202"/>
      <c r="C6" s="202"/>
      <c r="D6" s="202"/>
      <c r="E6" s="202"/>
      <c r="F6" s="202"/>
    </row>
    <row r="7" spans="1:7" ht="21" customHeight="1">
      <c r="A7" s="202"/>
      <c r="B7" s="202"/>
      <c r="C7" s="202"/>
      <c r="D7" s="202"/>
      <c r="E7" s="202"/>
      <c r="F7" s="202"/>
    </row>
    <row r="8" spans="1:7" ht="33" customHeight="1">
      <c r="A8" s="203" t="s">
        <v>1556</v>
      </c>
      <c r="B8" s="203"/>
      <c r="C8" s="203"/>
      <c r="D8" s="203"/>
      <c r="E8" s="203"/>
      <c r="F8" s="203"/>
    </row>
    <row r="9" spans="1:7" ht="19.25" customHeight="1">
      <c r="A9" s="202" t="s">
        <v>1368</v>
      </c>
      <c r="B9" s="202"/>
      <c r="C9" s="202"/>
      <c r="D9" s="202"/>
      <c r="E9" s="206"/>
      <c r="F9" s="206"/>
    </row>
    <row r="10" spans="1:7" ht="19.5" customHeight="1">
      <c r="A10" s="18"/>
      <c r="B10" s="18"/>
    </row>
    <row r="11" spans="1:7" ht="46.5" customHeight="1">
      <c r="A11" s="57" t="s">
        <v>1435</v>
      </c>
      <c r="B11" s="63" t="s">
        <v>1523</v>
      </c>
      <c r="C11" s="20" t="s">
        <v>1524</v>
      </c>
      <c r="D11" s="20" t="s">
        <v>1525</v>
      </c>
      <c r="E11" s="20" t="s">
        <v>1407</v>
      </c>
      <c r="F11" s="20" t="s">
        <v>1406</v>
      </c>
    </row>
    <row r="12" spans="1:7" ht="14.25" customHeight="1">
      <c r="A12" s="64">
        <v>1</v>
      </c>
      <c r="B12" s="52">
        <v>2</v>
      </c>
      <c r="C12" s="19">
        <v>3</v>
      </c>
      <c r="D12" s="19">
        <v>4</v>
      </c>
      <c r="E12" s="19">
        <v>5</v>
      </c>
      <c r="F12" s="19">
        <v>6</v>
      </c>
    </row>
    <row r="13" spans="1:7" ht="20" customHeight="1">
      <c r="A13" s="21" t="s">
        <v>1361</v>
      </c>
      <c r="B13" s="22">
        <f>'Opći dio prihodi'!C58</f>
        <v>5895215.3099999996</v>
      </c>
      <c r="C13" s="22">
        <v>21130584</v>
      </c>
      <c r="D13" s="22">
        <f>'Opći dio prihodi'!E58</f>
        <v>21038109.850000001</v>
      </c>
      <c r="E13" s="51">
        <f>D13/C13</f>
        <v>0.99562368224181597</v>
      </c>
      <c r="F13" s="51">
        <f>D13/B13</f>
        <v>3.5686753992366063</v>
      </c>
    </row>
    <row r="14" spans="1:7" ht="20" customHeight="1">
      <c r="A14" s="21" t="s">
        <v>1362</v>
      </c>
      <c r="B14" s="23">
        <f>'Opći dio prihodi'!C5</f>
        <v>5894210.6299999999</v>
      </c>
      <c r="C14" s="23">
        <f>'Opći dio prihodi'!D5</f>
        <v>21130584</v>
      </c>
      <c r="D14" s="23">
        <f>'Opći dio prihodi'!E5</f>
        <v>21037711.240000002</v>
      </c>
      <c r="E14" s="51">
        <f>D14/C14</f>
        <v>0.99560481811577006</v>
      </c>
      <c r="F14" s="51">
        <f>D14/B14</f>
        <v>3.5692160597253721</v>
      </c>
    </row>
    <row r="15" spans="1:7" ht="20" customHeight="1">
      <c r="A15" s="24" t="s">
        <v>1402</v>
      </c>
      <c r="B15" s="23"/>
      <c r="C15" s="23">
        <f>'Opći dio prihodi'!D44</f>
        <v>1635</v>
      </c>
      <c r="D15" s="23">
        <f>'Opći dio prihodi'!E44</f>
        <v>398.61</v>
      </c>
      <c r="E15" s="51"/>
      <c r="F15" s="51"/>
      <c r="G15" s="25"/>
    </row>
    <row r="16" spans="1:7" ht="20" customHeight="1">
      <c r="A16" s="26" t="s">
        <v>1363</v>
      </c>
      <c r="B16" s="23">
        <f>'Opći dio rashodi'!C110</f>
        <v>6438670.3600000003</v>
      </c>
      <c r="C16" s="23">
        <f>'Opći dio rashodi'!D110</f>
        <v>21347831</v>
      </c>
      <c r="D16" s="23">
        <f>'Opći dio rashodi'!E110</f>
        <v>12172278.369999999</v>
      </c>
      <c r="E16" s="51"/>
      <c r="F16" s="51"/>
    </row>
    <row r="17" spans="1:6" ht="20" customHeight="1">
      <c r="A17" s="27" t="s">
        <v>1364</v>
      </c>
      <c r="B17" s="22">
        <v>5409666.8300000001</v>
      </c>
      <c r="C17" s="22">
        <f>'Opći dio rashodi'!D5</f>
        <v>11075070</v>
      </c>
      <c r="D17" s="28">
        <f>'Opći dio rashodi'!E5</f>
        <v>6431919.0700000003</v>
      </c>
      <c r="E17" s="51">
        <f t="shared" ref="E17:E26" si="0">D17/C17</f>
        <v>0.58075651621163571</v>
      </c>
      <c r="F17" s="51">
        <f t="shared" ref="F17:F26" si="1">D17/B17</f>
        <v>1.1889676891617371</v>
      </c>
    </row>
    <row r="18" spans="1:6" ht="20" customHeight="1">
      <c r="A18" s="24" t="s">
        <v>1365</v>
      </c>
      <c r="B18" s="22">
        <f>'Opći dio rashodi'!C77</f>
        <v>1028725.99</v>
      </c>
      <c r="C18" s="22">
        <f>'Opći dio rashodi'!D77</f>
        <v>10272761</v>
      </c>
      <c r="D18" s="28">
        <f>'Opći dio rashodi'!E77</f>
        <v>5738630.54</v>
      </c>
      <c r="E18" s="51">
        <f t="shared" si="0"/>
        <v>0.55862591760871294</v>
      </c>
      <c r="F18" s="51">
        <f t="shared" si="1"/>
        <v>5.5783858829113475</v>
      </c>
    </row>
    <row r="19" spans="1:6" ht="20" customHeight="1">
      <c r="A19" s="27" t="s">
        <v>1366</v>
      </c>
      <c r="B19" s="22">
        <f>B13-B16</f>
        <v>-543455.05000000075</v>
      </c>
      <c r="C19" s="22">
        <f>C13-C16</f>
        <v>-217247</v>
      </c>
      <c r="D19" s="22">
        <f>D13-D16</f>
        <v>8865831.4800000023</v>
      </c>
      <c r="E19" s="51">
        <f t="shared" si="0"/>
        <v>-40.809914429198109</v>
      </c>
      <c r="F19" s="51">
        <f t="shared" si="1"/>
        <v>-16.313826654108727</v>
      </c>
    </row>
    <row r="20" spans="1:6" ht="18" customHeight="1">
      <c r="A20" s="64"/>
      <c r="B20" s="52"/>
      <c r="C20" s="19"/>
      <c r="D20" s="19"/>
      <c r="E20" s="51"/>
      <c r="F20" s="51"/>
    </row>
    <row r="21" spans="1:6" ht="18" customHeight="1">
      <c r="A21" s="21" t="s">
        <v>1439</v>
      </c>
      <c r="B21" s="22">
        <f>'Opći dio prihodi'!C67</f>
        <v>0</v>
      </c>
      <c r="C21" s="22">
        <v>3268911</v>
      </c>
      <c r="D21" s="22"/>
      <c r="E21" s="51">
        <f t="shared" si="0"/>
        <v>0</v>
      </c>
      <c r="F21" s="51"/>
    </row>
    <row r="22" spans="1:6" s="31" customFormat="1" ht="18" customHeight="1">
      <c r="A22" s="21" t="s">
        <v>1440</v>
      </c>
      <c r="B22" s="23">
        <v>0</v>
      </c>
      <c r="C22" s="23">
        <v>-3050054</v>
      </c>
      <c r="D22" s="23"/>
      <c r="E22" s="51">
        <f t="shared" si="0"/>
        <v>0</v>
      </c>
      <c r="F22" s="51"/>
    </row>
    <row r="23" spans="1:6" s="31" customFormat="1" ht="18" customHeight="1">
      <c r="E23" s="51"/>
      <c r="F23" s="51"/>
    </row>
    <row r="24" spans="1:6" s="31" customFormat="1" ht="15" customHeight="1">
      <c r="A24" s="64"/>
      <c r="B24" s="52"/>
      <c r="C24" s="19"/>
      <c r="D24" s="19"/>
      <c r="E24" s="51"/>
      <c r="F24" s="51"/>
    </row>
    <row r="25" spans="1:6" s="31" customFormat="1" ht="16">
      <c r="A25" s="69" t="s">
        <v>1441</v>
      </c>
      <c r="B25" s="22"/>
      <c r="C25" s="22"/>
      <c r="D25" s="22"/>
      <c r="E25" s="51"/>
      <c r="F25" s="51"/>
    </row>
    <row r="26" spans="1:6" ht="16">
      <c r="A26" s="69" t="s">
        <v>1447</v>
      </c>
      <c r="B26" s="23">
        <v>277.54000000000002</v>
      </c>
      <c r="C26" s="23">
        <v>8464</v>
      </c>
      <c r="D26" s="23">
        <v>1728.76</v>
      </c>
      <c r="E26" s="51">
        <f t="shared" si="0"/>
        <v>0.20424858223062381</v>
      </c>
      <c r="F26" s="51">
        <f t="shared" si="1"/>
        <v>6.2288679109317568</v>
      </c>
    </row>
    <row r="27" spans="1:6" ht="16">
      <c r="A27" s="69" t="s">
        <v>1442</v>
      </c>
      <c r="B27" s="23"/>
      <c r="C27" s="23"/>
      <c r="D27" s="23"/>
      <c r="E27" s="51"/>
      <c r="F27" s="51"/>
    </row>
    <row r="30" spans="1:6">
      <c r="A30" s="29"/>
      <c r="B30" s="29"/>
      <c r="C30" s="31"/>
      <c r="D30" s="31"/>
    </row>
    <row r="31" spans="1:6">
      <c r="A31" s="32"/>
      <c r="B31" s="205"/>
      <c r="C31" s="205"/>
      <c r="D31" s="30"/>
    </row>
    <row r="32" spans="1:6">
      <c r="A32" s="29"/>
      <c r="B32" s="29"/>
      <c r="C32" s="31"/>
      <c r="D32" s="31"/>
    </row>
    <row r="33" spans="1:4">
      <c r="A33" s="33"/>
      <c r="B33" s="33"/>
      <c r="C33" s="204"/>
      <c r="D33" s="204"/>
    </row>
    <row r="34" spans="1:4">
      <c r="A34" s="33"/>
      <c r="B34" s="33"/>
      <c r="C34" s="33"/>
      <c r="D34" s="30"/>
    </row>
  </sheetData>
  <sheetProtection algorithmName="SHA-512" hashValue="phqFo/anjQtygcni6YCUGIDjq1k3c0tnswOrKKeVaONLbaOuVlLLXXP/00V1VQ+995Gt15QCk3DKdfkvUZBT4g==" saltValue="dh5s9FQ7czgogHNnEIHfCA==" spinCount="100000" sheet="1" objects="1" scenarios="1" selectLockedCells="1" selectUnlockedCells="1"/>
  <protectedRanges>
    <protectedRange algorithmName="SHA-512" hashValue="SfUbs0aGjKqwAI3WRTg5YHlfierPjZpDu09aSUFi1wTQU07wZLJq5fKuWVRe6S1aBeBRM7YVukcHjHWUIbErVQ==" saltValue="5Z/3ndaNBUgEO7RicYZ+fg==" spinCount="100000" sqref="A25:A27" name="Raspon1_2"/>
  </protectedRanges>
  <mergeCells count="6">
    <mergeCell ref="A7:F7"/>
    <mergeCell ref="A8:F8"/>
    <mergeCell ref="A6:F6"/>
    <mergeCell ref="C33:D33"/>
    <mergeCell ref="B31:C31"/>
    <mergeCell ref="A9:F9"/>
  </mergeCells>
  <pageMargins left="0.70866141732283472" right="0.70866141732283472" top="0.74803149606299213" bottom="0.74803149606299213" header="0.31496062992125984" footer="0.31496062992125984"/>
  <pageSetup paperSize="9" scale="7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G58"/>
  <sheetViews>
    <sheetView workbookViewId="0">
      <selection activeCell="J8" sqref="J8"/>
    </sheetView>
  </sheetViews>
  <sheetFormatPr baseColWidth="10" defaultColWidth="8.83203125" defaultRowHeight="15"/>
  <cols>
    <col min="1" max="1" width="6.5" customWidth="1"/>
    <col min="2" max="2" width="42.5" customWidth="1"/>
    <col min="3" max="3" width="15.5" style="7" customWidth="1"/>
    <col min="4" max="4" width="13.83203125" customWidth="1"/>
    <col min="5" max="5" width="14.1640625" style="7" customWidth="1"/>
    <col min="6" max="6" width="7.83203125" customWidth="1"/>
    <col min="7" max="7" width="9" customWidth="1"/>
  </cols>
  <sheetData>
    <row r="2" spans="1:7">
      <c r="A2" s="201" t="s">
        <v>1561</v>
      </c>
      <c r="B2" s="201"/>
      <c r="C2" s="201"/>
      <c r="D2" s="201"/>
      <c r="E2" s="201"/>
    </row>
    <row r="3" spans="1:7" ht="32">
      <c r="A3" s="58" t="s">
        <v>1321</v>
      </c>
      <c r="B3" s="58" t="s">
        <v>1369</v>
      </c>
      <c r="C3" s="122" t="s">
        <v>1523</v>
      </c>
      <c r="D3" s="20" t="s">
        <v>1524</v>
      </c>
      <c r="E3" s="122" t="s">
        <v>1525</v>
      </c>
      <c r="F3" s="20" t="s">
        <v>1433</v>
      </c>
      <c r="G3" s="20" t="s">
        <v>1434</v>
      </c>
    </row>
    <row r="4" spans="1:7">
      <c r="A4" s="58">
        <v>1</v>
      </c>
      <c r="B4" s="58">
        <v>2</v>
      </c>
      <c r="C4" s="122">
        <v>3</v>
      </c>
      <c r="D4" s="19">
        <v>4</v>
      </c>
      <c r="E4" s="122">
        <v>5</v>
      </c>
      <c r="F4" s="20">
        <v>6</v>
      </c>
      <c r="G4" s="20">
        <v>7</v>
      </c>
    </row>
    <row r="5" spans="1:7" ht="19.5" customHeight="1">
      <c r="A5" s="21">
        <v>6</v>
      </c>
      <c r="B5" s="21" t="s">
        <v>1367</v>
      </c>
      <c r="C5" s="51">
        <f>C6+C18+C25+C28+C36</f>
        <v>5894210.6299999999</v>
      </c>
      <c r="D5" s="22">
        <f>D6+D18+D28+D35+D44</f>
        <v>21130584</v>
      </c>
      <c r="E5" s="51">
        <f>E6+E18+E25+E28+E35</f>
        <v>21037711.240000002</v>
      </c>
      <c r="F5" s="51">
        <f>E5/D5*100</f>
        <v>99.560481811577006</v>
      </c>
      <c r="G5" s="51">
        <f>E5/C5*100</f>
        <v>356.92160597253724</v>
      </c>
    </row>
    <row r="6" spans="1:7" ht="32">
      <c r="A6" s="21">
        <v>63</v>
      </c>
      <c r="B6" s="21" t="s">
        <v>1372</v>
      </c>
      <c r="C6" s="51">
        <f>C7+C14</f>
        <v>1578239.25</v>
      </c>
      <c r="D6" s="28">
        <v>11913132</v>
      </c>
      <c r="E6" s="51">
        <f>E7+E14</f>
        <v>15266985.390000001</v>
      </c>
      <c r="F6" s="51">
        <f t="shared" ref="F6:F45" si="0">E6/D6*100</f>
        <v>128.15257473853222</v>
      </c>
      <c r="G6" s="51">
        <f t="shared" ref="G6:G58" si="1">E6/C6*100</f>
        <v>967.34290380878565</v>
      </c>
    </row>
    <row r="7" spans="1:7" ht="32">
      <c r="A7" s="21">
        <v>632</v>
      </c>
      <c r="B7" s="21" t="s">
        <v>1373</v>
      </c>
      <c r="C7" s="51">
        <f>C10</f>
        <v>1381075.28</v>
      </c>
      <c r="D7" s="28"/>
      <c r="E7" s="51">
        <f>E10</f>
        <v>14935283.140000001</v>
      </c>
      <c r="F7" s="51"/>
      <c r="G7" s="51">
        <f t="shared" si="1"/>
        <v>1081.4242609570131</v>
      </c>
    </row>
    <row r="8" spans="1:7" ht="16">
      <c r="A8" s="38">
        <v>6321</v>
      </c>
      <c r="B8" s="38" t="s">
        <v>1328</v>
      </c>
      <c r="C8" s="60"/>
      <c r="D8" s="39"/>
      <c r="E8" s="60"/>
      <c r="F8" s="51"/>
      <c r="G8" s="51"/>
    </row>
    <row r="9" spans="1:7" ht="16">
      <c r="A9" s="38">
        <v>6322</v>
      </c>
      <c r="B9" s="38" t="s">
        <v>1329</v>
      </c>
      <c r="C9" s="60"/>
      <c r="D9" s="39"/>
      <c r="E9" s="60"/>
      <c r="F9" s="51"/>
      <c r="G9" s="51"/>
    </row>
    <row r="10" spans="1:7" ht="16">
      <c r="A10" s="38">
        <v>6323</v>
      </c>
      <c r="B10" s="38" t="s">
        <v>1327</v>
      </c>
      <c r="C10" s="60">
        <v>1381075.28</v>
      </c>
      <c r="D10" s="39"/>
      <c r="E10" s="60">
        <f>9305717.35+5629565.79</f>
        <v>14935283.140000001</v>
      </c>
      <c r="F10" s="51"/>
      <c r="G10" s="51">
        <f t="shared" si="1"/>
        <v>1081.4242609570131</v>
      </c>
    </row>
    <row r="11" spans="1:7" ht="16">
      <c r="A11" s="38">
        <v>6324</v>
      </c>
      <c r="B11" s="38" t="s">
        <v>1330</v>
      </c>
      <c r="C11" s="60"/>
      <c r="D11" s="39"/>
      <c r="E11" s="60"/>
      <c r="F11" s="51"/>
      <c r="G11" s="51"/>
    </row>
    <row r="12" spans="1:7" ht="16">
      <c r="A12" s="21">
        <v>634</v>
      </c>
      <c r="B12" s="21" t="s">
        <v>1374</v>
      </c>
      <c r="C12" s="51"/>
      <c r="D12" s="28"/>
      <c r="E12" s="51"/>
      <c r="F12" s="51"/>
      <c r="G12" s="51"/>
    </row>
    <row r="13" spans="1:7" ht="16">
      <c r="A13" s="38">
        <v>6341</v>
      </c>
      <c r="B13" s="38" t="s">
        <v>1331</v>
      </c>
      <c r="C13" s="60"/>
      <c r="D13" s="39"/>
      <c r="E13" s="60"/>
      <c r="F13" s="51"/>
      <c r="G13" s="51"/>
    </row>
    <row r="14" spans="1:7" ht="32">
      <c r="A14" s="21">
        <v>639</v>
      </c>
      <c r="B14" s="21" t="s">
        <v>1375</v>
      </c>
      <c r="C14" s="51">
        <f>C15+C17</f>
        <v>197163.97</v>
      </c>
      <c r="D14" s="22"/>
      <c r="E14" s="51">
        <f>E15+E17</f>
        <v>331702.25</v>
      </c>
      <c r="F14" s="51"/>
      <c r="G14" s="51">
        <f t="shared" si="1"/>
        <v>168.23674731240195</v>
      </c>
    </row>
    <row r="15" spans="1:7" ht="32">
      <c r="A15" s="38">
        <v>6391</v>
      </c>
      <c r="B15" s="38" t="s">
        <v>1332</v>
      </c>
      <c r="C15" s="60">
        <v>194974.15</v>
      </c>
      <c r="D15" s="39"/>
      <c r="E15" s="60">
        <v>288108.84999999998</v>
      </c>
      <c r="F15" s="51"/>
      <c r="G15" s="51">
        <f t="shared" si="1"/>
        <v>147.76771689990699</v>
      </c>
    </row>
    <row r="16" spans="1:7" ht="32">
      <c r="A16" s="38">
        <v>6392</v>
      </c>
      <c r="B16" s="38" t="s">
        <v>1470</v>
      </c>
      <c r="C16" s="60"/>
      <c r="D16" s="39"/>
      <c r="E16" s="60"/>
      <c r="F16" s="51"/>
      <c r="G16" s="51"/>
    </row>
    <row r="17" spans="1:7" ht="32">
      <c r="A17" s="38">
        <v>6393</v>
      </c>
      <c r="B17" s="38" t="s">
        <v>1370</v>
      </c>
      <c r="C17" s="60">
        <v>2189.8200000000002</v>
      </c>
      <c r="D17" s="39"/>
      <c r="E17" s="60">
        <v>43593.4</v>
      </c>
      <c r="F17" s="51"/>
      <c r="G17" s="51">
        <f t="shared" si="1"/>
        <v>1990.7298316756628</v>
      </c>
    </row>
    <row r="18" spans="1:7" ht="16">
      <c r="A18" s="21">
        <v>64</v>
      </c>
      <c r="B18" s="21" t="s">
        <v>1386</v>
      </c>
      <c r="C18" s="51">
        <f>C19+C23</f>
        <v>22710.86</v>
      </c>
      <c r="D18" s="28">
        <v>41800</v>
      </c>
      <c r="E18" s="51">
        <f>E19+E23</f>
        <v>6781.1299999999992</v>
      </c>
      <c r="F18" s="51">
        <f t="shared" si="0"/>
        <v>16.222799043062199</v>
      </c>
      <c r="G18" s="51">
        <f t="shared" si="1"/>
        <v>29.858534639375168</v>
      </c>
    </row>
    <row r="19" spans="1:7" ht="16">
      <c r="A19" s="21">
        <v>641</v>
      </c>
      <c r="B19" s="21" t="s">
        <v>1376</v>
      </c>
      <c r="C19" s="51">
        <f>C20</f>
        <v>30.33</v>
      </c>
      <c r="D19" s="28"/>
      <c r="E19" s="51">
        <f>E22</f>
        <v>18.23</v>
      </c>
      <c r="F19" s="51"/>
      <c r="G19" s="51">
        <f t="shared" si="1"/>
        <v>60.105506099571379</v>
      </c>
    </row>
    <row r="20" spans="1:7" ht="16">
      <c r="A20" s="38">
        <v>6413</v>
      </c>
      <c r="B20" s="38" t="s">
        <v>1334</v>
      </c>
      <c r="C20" s="60">
        <v>30.33</v>
      </c>
      <c r="D20" s="39"/>
      <c r="E20" s="60"/>
      <c r="F20" s="51"/>
      <c r="G20" s="51">
        <f t="shared" si="1"/>
        <v>0</v>
      </c>
    </row>
    <row r="21" spans="1:7" ht="16">
      <c r="A21" s="38">
        <v>6414</v>
      </c>
      <c r="B21" s="38" t="s">
        <v>1335</v>
      </c>
      <c r="C21" s="60"/>
      <c r="D21" s="39"/>
      <c r="E21" s="60"/>
      <c r="F21" s="51"/>
      <c r="G21" s="51"/>
    </row>
    <row r="22" spans="1:7" ht="32">
      <c r="A22" s="38">
        <v>6415</v>
      </c>
      <c r="B22" s="38" t="s">
        <v>1336</v>
      </c>
      <c r="C22" s="60"/>
      <c r="D22" s="39"/>
      <c r="E22" s="60">
        <v>18.23</v>
      </c>
      <c r="F22" s="51"/>
      <c r="G22" s="51"/>
    </row>
    <row r="23" spans="1:7" ht="16">
      <c r="A23" s="21">
        <v>642</v>
      </c>
      <c r="B23" s="21" t="s">
        <v>1526</v>
      </c>
      <c r="C23" s="51">
        <f>C24</f>
        <v>22680.53</v>
      </c>
      <c r="D23" s="39"/>
      <c r="E23" s="51">
        <f>E24</f>
        <v>6762.9</v>
      </c>
      <c r="F23" s="51"/>
      <c r="G23" s="51">
        <f t="shared" si="1"/>
        <v>29.818086261652617</v>
      </c>
    </row>
    <row r="24" spans="1:7" ht="16">
      <c r="A24" s="38">
        <v>6422</v>
      </c>
      <c r="B24" s="38" t="s">
        <v>1527</v>
      </c>
      <c r="C24" s="60">
        <v>22680.53</v>
      </c>
      <c r="D24" s="39"/>
      <c r="E24" s="60">
        <v>6762.9</v>
      </c>
      <c r="F24" s="51"/>
      <c r="G24" s="51">
        <f t="shared" si="1"/>
        <v>29.818086261652617</v>
      </c>
    </row>
    <row r="25" spans="1:7" ht="32">
      <c r="A25" s="21">
        <v>65</v>
      </c>
      <c r="B25" s="21" t="s">
        <v>1387</v>
      </c>
      <c r="C25" s="51">
        <f>C27</f>
        <v>54402.33</v>
      </c>
      <c r="D25" s="28"/>
      <c r="E25" s="51">
        <f>E27</f>
        <v>133832.73000000001</v>
      </c>
      <c r="F25" s="51"/>
      <c r="G25" s="51">
        <f t="shared" si="1"/>
        <v>246.00551116101093</v>
      </c>
    </row>
    <row r="26" spans="1:7" ht="16">
      <c r="A26" s="21">
        <v>652</v>
      </c>
      <c r="B26" s="21" t="s">
        <v>1377</v>
      </c>
      <c r="C26" s="51"/>
      <c r="D26" s="28"/>
      <c r="E26" s="51"/>
      <c r="F26" s="51"/>
      <c r="G26" s="51"/>
    </row>
    <row r="27" spans="1:7" ht="16">
      <c r="A27" s="38">
        <v>6526</v>
      </c>
      <c r="B27" s="38" t="s">
        <v>1324</v>
      </c>
      <c r="C27" s="60">
        <v>54402.33</v>
      </c>
      <c r="D27" s="39"/>
      <c r="E27" s="60">
        <f>82063.49+44415.7+7353.54</f>
        <v>133832.73000000001</v>
      </c>
      <c r="F27" s="51"/>
      <c r="G27" s="51">
        <f t="shared" si="1"/>
        <v>246.00551116101093</v>
      </c>
    </row>
    <row r="28" spans="1:7" ht="32">
      <c r="A28" s="21">
        <v>66</v>
      </c>
      <c r="B28" s="21" t="s">
        <v>1388</v>
      </c>
      <c r="C28" s="51">
        <f>C29+C32</f>
        <v>1647966.02</v>
      </c>
      <c r="D28" s="28">
        <v>3092560</v>
      </c>
      <c r="E28" s="51">
        <f>E29+E32</f>
        <v>2675894.34</v>
      </c>
      <c r="F28" s="51">
        <f t="shared" si="0"/>
        <v>86.526836666063062</v>
      </c>
      <c r="G28" s="51">
        <f t="shared" si="1"/>
        <v>162.3755773799268</v>
      </c>
    </row>
    <row r="29" spans="1:7" ht="32">
      <c r="A29" s="21">
        <v>661</v>
      </c>
      <c r="B29" s="21" t="s">
        <v>1378</v>
      </c>
      <c r="C29" s="51">
        <f>C31</f>
        <v>1374538.94</v>
      </c>
      <c r="D29" s="28"/>
      <c r="E29" s="51">
        <f>E31</f>
        <v>2537474.13</v>
      </c>
      <c r="F29" s="51"/>
      <c r="G29" s="51">
        <f t="shared" si="1"/>
        <v>184.60547432726787</v>
      </c>
    </row>
    <row r="30" spans="1:7" ht="16">
      <c r="A30" s="38">
        <v>6614</v>
      </c>
      <c r="B30" s="38" t="s">
        <v>1404</v>
      </c>
      <c r="C30" s="172"/>
      <c r="D30" s="48"/>
      <c r="E30" s="123"/>
      <c r="F30" s="51"/>
      <c r="G30" s="51"/>
    </row>
    <row r="31" spans="1:7" ht="16">
      <c r="A31" s="38">
        <v>6615</v>
      </c>
      <c r="B31" s="38" t="s">
        <v>1337</v>
      </c>
      <c r="C31" s="60">
        <v>1374538.94</v>
      </c>
      <c r="D31" s="48"/>
      <c r="E31" s="123">
        <v>2537474.13</v>
      </c>
      <c r="F31" s="51"/>
      <c r="G31" s="51">
        <f t="shared" si="1"/>
        <v>184.60547432726787</v>
      </c>
    </row>
    <row r="32" spans="1:7" ht="32">
      <c r="A32" s="21">
        <v>663</v>
      </c>
      <c r="B32" s="21" t="s">
        <v>1379</v>
      </c>
      <c r="C32" s="131">
        <f>C33</f>
        <v>273427.08</v>
      </c>
      <c r="D32" s="28"/>
      <c r="E32" s="51">
        <f>E33</f>
        <v>138420.21</v>
      </c>
      <c r="F32" s="51"/>
      <c r="G32" s="51">
        <f t="shared" si="1"/>
        <v>50.624177385795143</v>
      </c>
    </row>
    <row r="33" spans="1:7" ht="16">
      <c r="A33" s="38">
        <v>6631</v>
      </c>
      <c r="B33" s="38" t="s">
        <v>1338</v>
      </c>
      <c r="C33" s="123">
        <v>273427.08</v>
      </c>
      <c r="D33" s="39"/>
      <c r="E33" s="60">
        <v>138420.21</v>
      </c>
      <c r="F33" s="51"/>
      <c r="G33" s="51">
        <f t="shared" si="1"/>
        <v>50.624177385795143</v>
      </c>
    </row>
    <row r="34" spans="1:7" ht="16">
      <c r="A34" s="38">
        <v>6632</v>
      </c>
      <c r="B34" s="38" t="s">
        <v>1371</v>
      </c>
      <c r="C34" s="51"/>
      <c r="D34" s="39"/>
      <c r="E34" s="60"/>
      <c r="F34" s="51"/>
      <c r="G34" s="51"/>
    </row>
    <row r="35" spans="1:7" ht="32">
      <c r="A35" s="21">
        <v>67</v>
      </c>
      <c r="B35" s="21" t="s">
        <v>1389</v>
      </c>
      <c r="C35" s="124">
        <f>C36</f>
        <v>2590892.17</v>
      </c>
      <c r="D35" s="28">
        <v>6081457</v>
      </c>
      <c r="E35" s="51">
        <f>E36</f>
        <v>2954217.65</v>
      </c>
      <c r="F35" s="51">
        <f t="shared" si="0"/>
        <v>48.577465071281431</v>
      </c>
      <c r="G35" s="51">
        <f t="shared" si="1"/>
        <v>114.02318028542268</v>
      </c>
    </row>
    <row r="36" spans="1:7" ht="32">
      <c r="A36" s="21">
        <v>671</v>
      </c>
      <c r="B36" s="21" t="s">
        <v>1380</v>
      </c>
      <c r="C36" s="51">
        <f>C37</f>
        <v>2590892.17</v>
      </c>
      <c r="D36" s="22"/>
      <c r="E36" s="51">
        <f>E37</f>
        <v>2954217.65</v>
      </c>
      <c r="F36" s="51"/>
      <c r="G36" s="51">
        <f t="shared" si="1"/>
        <v>114.02318028542268</v>
      </c>
    </row>
    <row r="37" spans="1:7" ht="16">
      <c r="A37" s="38">
        <v>6711</v>
      </c>
      <c r="B37" s="38" t="s">
        <v>1323</v>
      </c>
      <c r="C37" s="60">
        <v>2590892.17</v>
      </c>
      <c r="D37" s="39"/>
      <c r="E37" s="60">
        <v>2954217.65</v>
      </c>
      <c r="F37" s="51"/>
      <c r="G37" s="51">
        <f t="shared" si="1"/>
        <v>114.02318028542268</v>
      </c>
    </row>
    <row r="38" spans="1:7" ht="16">
      <c r="A38" s="38">
        <v>6712</v>
      </c>
      <c r="B38" s="38" t="s">
        <v>1456</v>
      </c>
      <c r="C38" s="51"/>
      <c r="D38" s="39"/>
      <c r="E38" s="60"/>
      <c r="F38" s="51"/>
      <c r="G38" s="51"/>
    </row>
    <row r="39" spans="1:7" ht="16">
      <c r="A39" s="21">
        <v>68</v>
      </c>
      <c r="B39" s="21" t="s">
        <v>1390</v>
      </c>
      <c r="C39" s="124"/>
      <c r="D39" s="28"/>
      <c r="E39" s="51"/>
      <c r="F39" s="51"/>
      <c r="G39" s="51"/>
    </row>
    <row r="40" spans="1:7" ht="16">
      <c r="A40" s="21">
        <v>681</v>
      </c>
      <c r="B40" s="21" t="s">
        <v>1381</v>
      </c>
      <c r="C40" s="60"/>
      <c r="D40" s="28"/>
      <c r="E40" s="51"/>
      <c r="F40" s="51"/>
      <c r="G40" s="51"/>
    </row>
    <row r="41" spans="1:7" ht="16">
      <c r="A41" s="38">
        <v>6819</v>
      </c>
      <c r="B41" s="38" t="s">
        <v>1325</v>
      </c>
      <c r="C41" s="51"/>
      <c r="D41" s="39"/>
      <c r="E41" s="60"/>
      <c r="F41" s="51"/>
      <c r="G41" s="51"/>
    </row>
    <row r="42" spans="1:7" ht="16">
      <c r="A42" s="21">
        <v>683</v>
      </c>
      <c r="B42" s="21" t="s">
        <v>1326</v>
      </c>
      <c r="C42" s="51"/>
      <c r="D42" s="28"/>
      <c r="E42" s="51"/>
      <c r="F42" s="51"/>
      <c r="G42" s="51"/>
    </row>
    <row r="43" spans="1:7" ht="16">
      <c r="A43" s="38">
        <v>6831</v>
      </c>
      <c r="B43" s="38" t="s">
        <v>1326</v>
      </c>
      <c r="C43" s="60"/>
      <c r="D43" s="39"/>
      <c r="E43" s="60"/>
      <c r="F43" s="51"/>
      <c r="G43" s="51"/>
    </row>
    <row r="44" spans="1:7" ht="16">
      <c r="A44" s="21">
        <v>7</v>
      </c>
      <c r="B44" s="21" t="s">
        <v>1382</v>
      </c>
      <c r="C44" s="51">
        <f>C45</f>
        <v>1004.6800000000001</v>
      </c>
      <c r="D44" s="28">
        <f>D45</f>
        <v>1635</v>
      </c>
      <c r="E44" s="51">
        <f>E45</f>
        <v>398.61</v>
      </c>
      <c r="F44" s="51">
        <f t="shared" si="0"/>
        <v>24.379816513761469</v>
      </c>
      <c r="G44" s="51">
        <f t="shared" si="1"/>
        <v>39.675319504717919</v>
      </c>
    </row>
    <row r="45" spans="1:7" ht="16">
      <c r="A45" s="21">
        <v>72</v>
      </c>
      <c r="B45" s="21" t="s">
        <v>1383</v>
      </c>
      <c r="C45" s="51">
        <f>C46+C53</f>
        <v>1004.6800000000001</v>
      </c>
      <c r="D45" s="22">
        <v>1635</v>
      </c>
      <c r="E45" s="51">
        <f>E46+E53</f>
        <v>398.61</v>
      </c>
      <c r="F45" s="51">
        <f t="shared" si="0"/>
        <v>24.379816513761469</v>
      </c>
      <c r="G45" s="51">
        <f t="shared" si="1"/>
        <v>39.675319504717919</v>
      </c>
    </row>
    <row r="46" spans="1:7" s="61" customFormat="1" ht="16">
      <c r="A46" s="21">
        <v>721</v>
      </c>
      <c r="B46" s="21" t="s">
        <v>1384</v>
      </c>
      <c r="C46" s="51">
        <f>C47</f>
        <v>716.89</v>
      </c>
      <c r="D46" s="28"/>
      <c r="E46" s="51">
        <f>E47</f>
        <v>354.63</v>
      </c>
      <c r="F46" s="51"/>
      <c r="G46" s="51">
        <f t="shared" si="1"/>
        <v>49.467840254432339</v>
      </c>
    </row>
    <row r="47" spans="1:7" ht="16">
      <c r="A47" s="38">
        <v>7211</v>
      </c>
      <c r="B47" s="38" t="s">
        <v>1385</v>
      </c>
      <c r="C47" s="60">
        <v>716.89</v>
      </c>
      <c r="D47" s="39"/>
      <c r="E47" s="60">
        <v>354.63</v>
      </c>
      <c r="F47" s="51"/>
      <c r="G47" s="51">
        <f t="shared" si="1"/>
        <v>49.467840254432339</v>
      </c>
    </row>
    <row r="48" spans="1:7" s="61" customFormat="1" ht="16" hidden="1">
      <c r="A48" s="21">
        <v>722</v>
      </c>
      <c r="B48" s="21" t="s">
        <v>1384</v>
      </c>
      <c r="C48" s="51">
        <v>0</v>
      </c>
      <c r="D48" s="28">
        <v>0</v>
      </c>
      <c r="E48" s="51"/>
      <c r="F48" s="51"/>
      <c r="G48" s="51" t="e">
        <f t="shared" si="1"/>
        <v>#DIV/0!</v>
      </c>
    </row>
    <row r="49" spans="1:7" ht="16" hidden="1">
      <c r="A49" s="38">
        <v>7221</v>
      </c>
      <c r="B49" s="38" t="s">
        <v>1446</v>
      </c>
      <c r="C49" s="60">
        <v>0</v>
      </c>
      <c r="D49" s="39">
        <v>0</v>
      </c>
      <c r="E49" s="60"/>
      <c r="F49" s="51"/>
      <c r="G49" s="51" t="e">
        <f t="shared" si="1"/>
        <v>#DIV/0!</v>
      </c>
    </row>
    <row r="50" spans="1:7" ht="16" hidden="1">
      <c r="A50" s="38">
        <v>7222</v>
      </c>
      <c r="B50" s="38" t="s">
        <v>1445</v>
      </c>
      <c r="C50" s="60">
        <v>0</v>
      </c>
      <c r="D50" s="39">
        <v>0</v>
      </c>
      <c r="E50" s="60"/>
      <c r="F50" s="51"/>
      <c r="G50" s="51" t="e">
        <f t="shared" si="1"/>
        <v>#DIV/0!</v>
      </c>
    </row>
    <row r="51" spans="1:7" s="61" customFormat="1" ht="16" hidden="1">
      <c r="A51" s="21">
        <v>726</v>
      </c>
      <c r="B51" s="21" t="s">
        <v>1438</v>
      </c>
      <c r="C51" s="51">
        <v>0</v>
      </c>
      <c r="D51" s="28">
        <v>0</v>
      </c>
      <c r="E51" s="51"/>
      <c r="F51" s="51"/>
      <c r="G51" s="51" t="e">
        <f t="shared" si="1"/>
        <v>#DIV/0!</v>
      </c>
    </row>
    <row r="52" spans="1:7" ht="16" hidden="1">
      <c r="A52" s="38">
        <v>7263</v>
      </c>
      <c r="B52" s="38" t="s">
        <v>1437</v>
      </c>
      <c r="C52" s="60">
        <v>0</v>
      </c>
      <c r="D52" s="39">
        <v>0</v>
      </c>
      <c r="E52" s="60"/>
      <c r="F52" s="51"/>
      <c r="G52" s="51" t="e">
        <f t="shared" si="1"/>
        <v>#DIV/0!</v>
      </c>
    </row>
    <row r="53" spans="1:7" s="61" customFormat="1" ht="16">
      <c r="A53" s="21">
        <v>722</v>
      </c>
      <c r="B53" s="21" t="s">
        <v>1446</v>
      </c>
      <c r="C53" s="51">
        <f>C54</f>
        <v>287.79000000000002</v>
      </c>
      <c r="D53" s="22"/>
      <c r="E53" s="51">
        <f>E54</f>
        <v>43.98</v>
      </c>
      <c r="F53" s="51"/>
      <c r="G53" s="51">
        <f t="shared" si="1"/>
        <v>15.281976441155006</v>
      </c>
    </row>
    <row r="54" spans="1:7" ht="16">
      <c r="A54" s="38">
        <v>7221</v>
      </c>
      <c r="B54" s="38" t="s">
        <v>1286</v>
      </c>
      <c r="C54" s="60">
        <v>287.79000000000002</v>
      </c>
      <c r="D54" s="39"/>
      <c r="E54" s="60">
        <v>43.98</v>
      </c>
      <c r="F54" s="51"/>
      <c r="G54" s="51">
        <f t="shared" si="1"/>
        <v>15.281976441155006</v>
      </c>
    </row>
    <row r="55" spans="1:7" ht="16">
      <c r="A55" s="78">
        <v>8</v>
      </c>
      <c r="B55" s="78" t="s">
        <v>1484</v>
      </c>
      <c r="C55" s="60"/>
      <c r="D55" s="39"/>
      <c r="E55" s="124"/>
      <c r="F55" s="51"/>
      <c r="G55" s="51"/>
    </row>
    <row r="56" spans="1:7" ht="16">
      <c r="A56" s="78">
        <v>844</v>
      </c>
      <c r="B56" s="78" t="s">
        <v>1485</v>
      </c>
      <c r="C56" s="60"/>
      <c r="D56" s="39"/>
      <c r="E56" s="124"/>
      <c r="F56" s="51"/>
      <c r="G56" s="51"/>
    </row>
    <row r="57" spans="1:7" ht="16">
      <c r="A57" s="71">
        <v>8443</v>
      </c>
      <c r="B57" s="71" t="s">
        <v>1486</v>
      </c>
      <c r="C57" s="60"/>
      <c r="D57" s="39"/>
      <c r="E57" s="60"/>
      <c r="F57" s="51"/>
      <c r="G57" s="51"/>
    </row>
    <row r="58" spans="1:7" ht="16">
      <c r="A58" s="40"/>
      <c r="B58" s="40" t="s">
        <v>1340</v>
      </c>
      <c r="C58" s="55">
        <f>C5+C44</f>
        <v>5895215.3099999996</v>
      </c>
      <c r="D58" s="41"/>
      <c r="E58" s="55">
        <f>E5+E44</f>
        <v>21038109.850000001</v>
      </c>
      <c r="F58" s="55"/>
      <c r="G58" s="55">
        <f t="shared" si="1"/>
        <v>356.86753992366062</v>
      </c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G111"/>
  <sheetViews>
    <sheetView topLeftCell="A90" workbookViewId="0">
      <selection activeCell="E36" sqref="E36"/>
    </sheetView>
  </sheetViews>
  <sheetFormatPr baseColWidth="10" defaultColWidth="8.83203125" defaultRowHeight="15"/>
  <cols>
    <col min="1" max="1" width="7" customWidth="1"/>
    <col min="2" max="2" width="49.1640625" customWidth="1"/>
    <col min="3" max="3" width="19.83203125" style="7" customWidth="1"/>
    <col min="4" max="4" width="16.1640625" style="7" customWidth="1"/>
    <col min="5" max="5" width="16" style="7" customWidth="1"/>
    <col min="6" max="6" width="7" customWidth="1"/>
    <col min="7" max="7" width="6.83203125" customWidth="1"/>
  </cols>
  <sheetData>
    <row r="2" spans="1:7">
      <c r="A2" s="201" t="s">
        <v>1562</v>
      </c>
      <c r="B2" s="201"/>
      <c r="C2" s="201"/>
      <c r="D2" s="201"/>
      <c r="E2" s="201"/>
    </row>
    <row r="3" spans="1:7" ht="41.25" customHeight="1">
      <c r="A3" s="58" t="s">
        <v>1321</v>
      </c>
      <c r="B3" s="58" t="s">
        <v>1392</v>
      </c>
      <c r="C3" s="122" t="s">
        <v>1523</v>
      </c>
      <c r="D3" s="122" t="s">
        <v>1524</v>
      </c>
      <c r="E3" s="122" t="s">
        <v>1525</v>
      </c>
      <c r="F3" s="20" t="s">
        <v>1409</v>
      </c>
      <c r="G3" s="20" t="s">
        <v>1408</v>
      </c>
    </row>
    <row r="4" spans="1:7">
      <c r="A4" s="58">
        <v>1</v>
      </c>
      <c r="B4" s="58">
        <v>2</v>
      </c>
      <c r="C4" s="122">
        <v>3</v>
      </c>
      <c r="D4" s="162">
        <v>4</v>
      </c>
      <c r="E4" s="122">
        <v>5</v>
      </c>
      <c r="F4" s="20">
        <v>7</v>
      </c>
      <c r="G4" s="20">
        <v>6</v>
      </c>
    </row>
    <row r="5" spans="1:7" ht="16">
      <c r="A5" s="21">
        <v>3</v>
      </c>
      <c r="B5" s="21" t="s">
        <v>1358</v>
      </c>
      <c r="C5" s="51">
        <f>C6+C15+C47+C56+C59</f>
        <v>5409666.8300000001</v>
      </c>
      <c r="D5" s="51">
        <f>D6+D15+D47</f>
        <v>11075070</v>
      </c>
      <c r="E5" s="51">
        <f>E6+E15+E47+E56+E59+E70</f>
        <v>6431919.0700000003</v>
      </c>
      <c r="F5" s="51">
        <f>E5/D5</f>
        <v>0.58075651621163571</v>
      </c>
      <c r="G5" s="51">
        <f>E5/C5</f>
        <v>1.1889676891617371</v>
      </c>
    </row>
    <row r="6" spans="1:7" ht="16">
      <c r="A6" s="21">
        <v>31</v>
      </c>
      <c r="B6" s="21" t="s">
        <v>1316</v>
      </c>
      <c r="C6" s="51">
        <f>C7+C10+C12</f>
        <v>3420832.8</v>
      </c>
      <c r="D6" s="51">
        <v>7416923</v>
      </c>
      <c r="E6" s="51">
        <f>E7+E10+E12</f>
        <v>3726130.9099999997</v>
      </c>
      <c r="F6" s="51">
        <f t="shared" ref="F6:F47" si="0">E6/D6</f>
        <v>0.50238231002263334</v>
      </c>
      <c r="G6" s="51">
        <f t="shared" ref="G6:G64" si="1">E6/C6</f>
        <v>1.0892467208569796</v>
      </c>
    </row>
    <row r="7" spans="1:7" ht="16">
      <c r="A7" s="21">
        <v>311</v>
      </c>
      <c r="B7" s="21" t="s">
        <v>1393</v>
      </c>
      <c r="C7" s="51">
        <f>C8</f>
        <v>2872730.61</v>
      </c>
      <c r="D7" s="51"/>
      <c r="E7" s="51">
        <f>E8</f>
        <v>3116823.67</v>
      </c>
      <c r="F7" s="51"/>
      <c r="G7" s="51">
        <f t="shared" si="1"/>
        <v>1.0849690044553115</v>
      </c>
    </row>
    <row r="8" spans="1:7" ht="16">
      <c r="A8" s="38">
        <v>3111</v>
      </c>
      <c r="B8" s="38" t="s">
        <v>1289</v>
      </c>
      <c r="C8" s="60">
        <v>2872730.61</v>
      </c>
      <c r="D8" s="60"/>
      <c r="E8" s="60">
        <v>3116823.67</v>
      </c>
      <c r="F8" s="51"/>
      <c r="G8" s="51">
        <f t="shared" si="1"/>
        <v>1.0849690044553115</v>
      </c>
    </row>
    <row r="9" spans="1:7" ht="16">
      <c r="A9" s="38">
        <v>3112</v>
      </c>
      <c r="B9" s="38" t="s">
        <v>1410</v>
      </c>
      <c r="C9" s="60"/>
      <c r="D9" s="60"/>
      <c r="E9" s="60"/>
      <c r="F9" s="51"/>
      <c r="G9" s="51"/>
    </row>
    <row r="10" spans="1:7" ht="16">
      <c r="A10" s="21">
        <v>312</v>
      </c>
      <c r="B10" s="21" t="s">
        <v>1290</v>
      </c>
      <c r="C10" s="51">
        <f>C11</f>
        <v>87782.95</v>
      </c>
      <c r="D10" s="51"/>
      <c r="E10" s="51">
        <f>E11</f>
        <v>99952.78</v>
      </c>
      <c r="F10" s="51"/>
      <c r="G10" s="51">
        <f t="shared" si="1"/>
        <v>1.1386354639482952</v>
      </c>
    </row>
    <row r="11" spans="1:7" ht="16">
      <c r="A11" s="38">
        <v>3121</v>
      </c>
      <c r="B11" s="38" t="s">
        <v>1290</v>
      </c>
      <c r="C11" s="60">
        <v>87782.95</v>
      </c>
      <c r="D11" s="60"/>
      <c r="E11" s="60">
        <v>99952.78</v>
      </c>
      <c r="F11" s="51"/>
      <c r="G11" s="51">
        <f t="shared" si="1"/>
        <v>1.1386354639482952</v>
      </c>
    </row>
    <row r="12" spans="1:7" ht="16">
      <c r="A12" s="21">
        <v>313</v>
      </c>
      <c r="B12" s="21" t="s">
        <v>1318</v>
      </c>
      <c r="C12" s="51">
        <f>C13+C14</f>
        <v>460319.24</v>
      </c>
      <c r="D12" s="51"/>
      <c r="E12" s="51">
        <f>E13+E14</f>
        <v>509354.45999999996</v>
      </c>
      <c r="F12" s="51"/>
      <c r="G12" s="51">
        <f t="shared" si="1"/>
        <v>1.1065243764305832</v>
      </c>
    </row>
    <row r="13" spans="1:7" ht="16">
      <c r="A13" s="38">
        <v>3132</v>
      </c>
      <c r="B13" s="38" t="s">
        <v>1356</v>
      </c>
      <c r="C13" s="60">
        <v>460232.43</v>
      </c>
      <c r="D13" s="60"/>
      <c r="E13" s="60">
        <v>509204.11</v>
      </c>
      <c r="F13" s="51"/>
      <c r="G13" s="51">
        <f t="shared" si="1"/>
        <v>1.1064064086053214</v>
      </c>
    </row>
    <row r="14" spans="1:7" ht="16">
      <c r="A14" s="38">
        <v>3133</v>
      </c>
      <c r="B14" s="38" t="s">
        <v>1357</v>
      </c>
      <c r="C14" s="60">
        <v>86.81</v>
      </c>
      <c r="D14" s="60"/>
      <c r="E14" s="60">
        <v>150.35</v>
      </c>
      <c r="F14" s="51"/>
      <c r="G14" s="51">
        <f t="shared" si="1"/>
        <v>1.7319433245017855</v>
      </c>
    </row>
    <row r="15" spans="1:7" ht="16">
      <c r="A15" s="21">
        <v>32</v>
      </c>
      <c r="B15" s="21" t="s">
        <v>1319</v>
      </c>
      <c r="C15" s="51">
        <f>C16+C21+C28+C38+C40</f>
        <v>1667043.9500000002</v>
      </c>
      <c r="D15" s="51">
        <v>3641777</v>
      </c>
      <c r="E15" s="51">
        <f>E16+E21+E28+E38+E40</f>
        <v>2156212.0100000002</v>
      </c>
      <c r="F15" s="51">
        <f t="shared" si="0"/>
        <v>0.59207689268178698</v>
      </c>
      <c r="G15" s="51">
        <f t="shared" si="1"/>
        <v>1.2934344112523248</v>
      </c>
    </row>
    <row r="16" spans="1:7" ht="16">
      <c r="A16" s="21">
        <v>321</v>
      </c>
      <c r="B16" s="21" t="s">
        <v>1320</v>
      </c>
      <c r="C16" s="51">
        <f>C17+C18+C19+C20</f>
        <v>289841.65999999997</v>
      </c>
      <c r="D16" s="51"/>
      <c r="E16" s="51">
        <f>E17+E18+E19+E20</f>
        <v>345010.83</v>
      </c>
      <c r="F16" s="51"/>
      <c r="G16" s="51">
        <f t="shared" si="1"/>
        <v>1.1903424442159214</v>
      </c>
    </row>
    <row r="17" spans="1:7" ht="16">
      <c r="A17" s="38">
        <v>3211</v>
      </c>
      <c r="B17" s="38" t="s">
        <v>1312</v>
      </c>
      <c r="C17" s="60">
        <v>179910.87</v>
      </c>
      <c r="D17" s="60"/>
      <c r="E17" s="60">
        <v>244014.44</v>
      </c>
      <c r="F17" s="51"/>
      <c r="G17" s="51">
        <f t="shared" si="1"/>
        <v>1.3563073759801174</v>
      </c>
    </row>
    <row r="18" spans="1:7" ht="16">
      <c r="A18" s="38">
        <v>3212</v>
      </c>
      <c r="B18" s="38" t="s">
        <v>1265</v>
      </c>
      <c r="C18" s="60">
        <f>66615.63+124.97</f>
        <v>66740.600000000006</v>
      </c>
      <c r="D18" s="60"/>
      <c r="E18" s="60">
        <v>60670.34</v>
      </c>
      <c r="F18" s="51"/>
      <c r="G18" s="51">
        <f t="shared" si="1"/>
        <v>0.90904696691369258</v>
      </c>
    </row>
    <row r="19" spans="1:7" ht="16">
      <c r="A19" s="38">
        <v>3213</v>
      </c>
      <c r="B19" s="38" t="s">
        <v>1266</v>
      </c>
      <c r="C19" s="60">
        <v>43104.45</v>
      </c>
      <c r="D19" s="60"/>
      <c r="E19" s="60">
        <v>40087.449999999997</v>
      </c>
      <c r="F19" s="51"/>
      <c r="G19" s="51">
        <f t="shared" si="1"/>
        <v>0.93000722663205304</v>
      </c>
    </row>
    <row r="20" spans="1:7" ht="16">
      <c r="A20" s="38">
        <v>3214</v>
      </c>
      <c r="B20" s="38" t="s">
        <v>1452</v>
      </c>
      <c r="C20" s="60">
        <v>85.74</v>
      </c>
      <c r="D20" s="60"/>
      <c r="E20" s="60">
        <v>238.6</v>
      </c>
      <c r="F20" s="51"/>
      <c r="G20" s="51">
        <f t="shared" si="1"/>
        <v>2.7828318171215303</v>
      </c>
    </row>
    <row r="21" spans="1:7" ht="16">
      <c r="A21" s="21">
        <v>322</v>
      </c>
      <c r="B21" s="21" t="s">
        <v>1341</v>
      </c>
      <c r="C21" s="51">
        <f>C22+C23+C24+C25+C26+C27</f>
        <v>176699.84000000003</v>
      </c>
      <c r="D21" s="51"/>
      <c r="E21" s="51">
        <f>E22+E23+E24+E25+E26+E27</f>
        <v>208670.31</v>
      </c>
      <c r="F21" s="51"/>
      <c r="G21" s="51">
        <f t="shared" si="1"/>
        <v>1.1809309504751107</v>
      </c>
    </row>
    <row r="22" spans="1:7" ht="16">
      <c r="A22" s="38">
        <v>3221</v>
      </c>
      <c r="B22" s="38" t="s">
        <v>1267</v>
      </c>
      <c r="C22" s="60">
        <v>38520.080000000002</v>
      </c>
      <c r="D22" s="60"/>
      <c r="E22" s="60">
        <v>37328.58</v>
      </c>
      <c r="F22" s="51"/>
      <c r="G22" s="51">
        <f t="shared" si="1"/>
        <v>0.96906808085549145</v>
      </c>
    </row>
    <row r="23" spans="1:7" ht="16">
      <c r="A23" s="38">
        <v>3222</v>
      </c>
      <c r="B23" s="38" t="s">
        <v>1268</v>
      </c>
      <c r="C23" s="60">
        <v>20211.38</v>
      </c>
      <c r="D23" s="60"/>
      <c r="E23" s="60">
        <f>37337.98+12145.76</f>
        <v>49483.740000000005</v>
      </c>
      <c r="F23" s="51"/>
      <c r="G23" s="51">
        <f t="shared" si="1"/>
        <v>2.4483108031218057</v>
      </c>
    </row>
    <row r="24" spans="1:7" ht="16">
      <c r="A24" s="38">
        <v>3223</v>
      </c>
      <c r="B24" s="38" t="s">
        <v>1269</v>
      </c>
      <c r="C24" s="60">
        <v>84457.43</v>
      </c>
      <c r="D24" s="60"/>
      <c r="E24" s="60">
        <v>95469.98</v>
      </c>
      <c r="F24" s="51"/>
      <c r="G24" s="51">
        <f t="shared" si="1"/>
        <v>1.1303917251566855</v>
      </c>
    </row>
    <row r="25" spans="1:7" ht="16">
      <c r="A25" s="38">
        <v>3224</v>
      </c>
      <c r="B25" s="38" t="s">
        <v>1270</v>
      </c>
      <c r="C25" s="60">
        <v>28486.66</v>
      </c>
      <c r="D25" s="60"/>
      <c r="E25" s="60">
        <v>25082.97</v>
      </c>
      <c r="F25" s="51"/>
      <c r="G25" s="51">
        <f t="shared" si="1"/>
        <v>0.88051635397059536</v>
      </c>
    </row>
    <row r="26" spans="1:7" ht="16">
      <c r="A26" s="38">
        <v>3225</v>
      </c>
      <c r="B26" s="38" t="s">
        <v>1471</v>
      </c>
      <c r="C26" s="60">
        <v>2115.9</v>
      </c>
      <c r="D26" s="60"/>
      <c r="E26" s="60">
        <v>602.9</v>
      </c>
      <c r="F26" s="51"/>
      <c r="G26" s="51">
        <f t="shared" si="1"/>
        <v>0.28493785150526962</v>
      </c>
    </row>
    <row r="27" spans="1:7" ht="16">
      <c r="A27" s="38">
        <v>3227</v>
      </c>
      <c r="B27" s="38" t="s">
        <v>1305</v>
      </c>
      <c r="C27" s="60">
        <v>2908.39</v>
      </c>
      <c r="D27" s="60"/>
      <c r="E27" s="60">
        <v>702.14</v>
      </c>
      <c r="F27" s="51"/>
      <c r="G27" s="51">
        <f t="shared" si="1"/>
        <v>0.24141879184015899</v>
      </c>
    </row>
    <row r="28" spans="1:7" ht="16">
      <c r="A28" s="21">
        <v>323</v>
      </c>
      <c r="B28" s="21" t="s">
        <v>1342</v>
      </c>
      <c r="C28" s="51">
        <f>C29+C30+C31+C32+C33+C34+C35+C36+C37</f>
        <v>1110558.2800000003</v>
      </c>
      <c r="D28" s="51"/>
      <c r="E28" s="51">
        <f>E29+E30+E31+E32+E33+E34+E35+E36+E37</f>
        <v>1477388.0200000003</v>
      </c>
      <c r="F28" s="51"/>
      <c r="G28" s="51">
        <f t="shared" si="1"/>
        <v>1.3303111116329707</v>
      </c>
    </row>
    <row r="29" spans="1:7" ht="16">
      <c r="A29" s="38">
        <v>3231</v>
      </c>
      <c r="B29" s="38" t="s">
        <v>1272</v>
      </c>
      <c r="C29" s="60">
        <v>20600.509999999998</v>
      </c>
      <c r="D29" s="60"/>
      <c r="E29" s="60">
        <v>237276.1</v>
      </c>
      <c r="F29" s="51"/>
      <c r="G29" s="51">
        <f t="shared" si="1"/>
        <v>11.517972127874506</v>
      </c>
    </row>
    <row r="30" spans="1:7" ht="16">
      <c r="A30" s="38">
        <v>3232</v>
      </c>
      <c r="B30" s="38" t="s">
        <v>1273</v>
      </c>
      <c r="C30" s="60">
        <v>162683.59</v>
      </c>
      <c r="D30" s="60"/>
      <c r="E30" s="60">
        <v>133395.06</v>
      </c>
      <c r="F30" s="51"/>
      <c r="G30" s="51">
        <f t="shared" si="1"/>
        <v>0.81996629162166879</v>
      </c>
    </row>
    <row r="31" spans="1:7" ht="16">
      <c r="A31" s="38">
        <v>3233</v>
      </c>
      <c r="B31" s="38" t="s">
        <v>1274</v>
      </c>
      <c r="C31" s="60">
        <v>4076.27</v>
      </c>
      <c r="D31" s="60"/>
      <c r="E31" s="60">
        <v>14060.83</v>
      </c>
      <c r="F31" s="51"/>
      <c r="G31" s="51">
        <f t="shared" si="1"/>
        <v>3.4494353906880555</v>
      </c>
    </row>
    <row r="32" spans="1:7" ht="16">
      <c r="A32" s="38">
        <v>3234</v>
      </c>
      <c r="B32" s="38" t="s">
        <v>1275</v>
      </c>
      <c r="C32" s="60">
        <v>21142.43</v>
      </c>
      <c r="D32" s="60"/>
      <c r="E32" s="60">
        <v>20784.38</v>
      </c>
      <c r="F32" s="51"/>
      <c r="G32" s="51">
        <f t="shared" si="1"/>
        <v>0.98306486056711551</v>
      </c>
    </row>
    <row r="33" spans="1:7" ht="16">
      <c r="A33" s="38">
        <v>3235</v>
      </c>
      <c r="B33" s="38" t="s">
        <v>1276</v>
      </c>
      <c r="C33" s="60">
        <v>83236.240000000005</v>
      </c>
      <c r="D33" s="60"/>
      <c r="E33" s="60">
        <v>297807.18</v>
      </c>
      <c r="F33" s="51"/>
      <c r="G33" s="51">
        <f t="shared" si="1"/>
        <v>3.5778547901731264</v>
      </c>
    </row>
    <row r="34" spans="1:7" ht="16">
      <c r="A34" s="38">
        <v>3236</v>
      </c>
      <c r="B34" s="38" t="s">
        <v>1277</v>
      </c>
      <c r="C34" s="60">
        <v>11398.52</v>
      </c>
      <c r="D34" s="60"/>
      <c r="E34" s="60">
        <v>4853.76</v>
      </c>
      <c r="F34" s="51"/>
      <c r="G34" s="51">
        <f t="shared" si="1"/>
        <v>0.42582370342816434</v>
      </c>
    </row>
    <row r="35" spans="1:7" ht="16">
      <c r="A35" s="38">
        <v>3237</v>
      </c>
      <c r="B35" s="38" t="s">
        <v>1278</v>
      </c>
      <c r="C35" s="60">
        <f>1435383.87-712749.69</f>
        <v>722634.18000000017</v>
      </c>
      <c r="D35" s="60"/>
      <c r="E35" s="60">
        <v>653371.1</v>
      </c>
      <c r="F35" s="51"/>
      <c r="G35" s="51">
        <f t="shared" si="1"/>
        <v>0.90415194587114578</v>
      </c>
    </row>
    <row r="36" spans="1:7" ht="16">
      <c r="A36" s="38">
        <v>3238</v>
      </c>
      <c r="B36" s="38" t="s">
        <v>1279</v>
      </c>
      <c r="C36" s="60">
        <v>15180.14</v>
      </c>
      <c r="D36" s="60"/>
      <c r="E36" s="60">
        <v>51566.78</v>
      </c>
      <c r="F36" s="51"/>
      <c r="G36" s="51">
        <f t="shared" si="1"/>
        <v>3.3969897510826645</v>
      </c>
    </row>
    <row r="37" spans="1:7" ht="16">
      <c r="A37" s="38">
        <v>3239</v>
      </c>
      <c r="B37" s="38" t="s">
        <v>1280</v>
      </c>
      <c r="C37" s="60">
        <v>69606.399999999994</v>
      </c>
      <c r="D37" s="60"/>
      <c r="E37" s="60">
        <f>52127.07+12145.76</f>
        <v>64272.83</v>
      </c>
      <c r="F37" s="51"/>
      <c r="G37" s="51">
        <f t="shared" si="1"/>
        <v>0.92337529307649879</v>
      </c>
    </row>
    <row r="38" spans="1:7" ht="16">
      <c r="A38" s="21">
        <v>324</v>
      </c>
      <c r="B38" s="21" t="s">
        <v>1350</v>
      </c>
      <c r="C38" s="51">
        <f>C39</f>
        <v>13153.91</v>
      </c>
      <c r="D38" s="51"/>
      <c r="E38" s="51">
        <f>E39</f>
        <v>17220.23</v>
      </c>
      <c r="F38" s="51"/>
      <c r="G38" s="51">
        <f t="shared" si="1"/>
        <v>1.3091339381218208</v>
      </c>
    </row>
    <row r="39" spans="1:7" ht="16">
      <c r="A39" s="38">
        <v>3241</v>
      </c>
      <c r="B39" s="38" t="s">
        <v>1350</v>
      </c>
      <c r="C39" s="60">
        <v>13153.91</v>
      </c>
      <c r="D39" s="60"/>
      <c r="E39" s="60">
        <v>17220.23</v>
      </c>
      <c r="F39" s="51"/>
      <c r="G39" s="51">
        <f t="shared" si="1"/>
        <v>1.3091339381218208</v>
      </c>
    </row>
    <row r="40" spans="1:7" ht="16">
      <c r="A40" s="21">
        <v>329</v>
      </c>
      <c r="B40" s="21" t="s">
        <v>1284</v>
      </c>
      <c r="C40" s="51">
        <f>C41+C42+C43+C44+C45+C46</f>
        <v>76790.259999999995</v>
      </c>
      <c r="D40" s="51"/>
      <c r="E40" s="51">
        <f>E41+E42+E43+E44+E45+E46</f>
        <v>107922.62</v>
      </c>
      <c r="F40" s="51"/>
      <c r="G40" s="51">
        <f t="shared" si="1"/>
        <v>1.4054206874673949</v>
      </c>
    </row>
    <row r="41" spans="1:7" ht="16">
      <c r="A41" s="38">
        <v>3292</v>
      </c>
      <c r="B41" s="38" t="s">
        <v>1281</v>
      </c>
      <c r="C41" s="60">
        <v>1662.54</v>
      </c>
      <c r="D41" s="60"/>
      <c r="E41" s="60">
        <v>5029.08</v>
      </c>
      <c r="F41" s="51"/>
      <c r="G41" s="51">
        <f t="shared" si="1"/>
        <v>3.0249377458587463</v>
      </c>
    </row>
    <row r="42" spans="1:7" ht="16">
      <c r="A42" s="38">
        <v>3293</v>
      </c>
      <c r="B42" s="38" t="s">
        <v>1294</v>
      </c>
      <c r="C42" s="60">
        <v>37937.800000000003</v>
      </c>
      <c r="D42" s="60"/>
      <c r="E42" s="60">
        <v>59738.38</v>
      </c>
      <c r="F42" s="51"/>
      <c r="G42" s="51">
        <f t="shared" si="1"/>
        <v>1.574640068744102</v>
      </c>
    </row>
    <row r="43" spans="1:7" ht="16">
      <c r="A43" s="38">
        <v>3294</v>
      </c>
      <c r="B43" s="38" t="s">
        <v>1282</v>
      </c>
      <c r="C43" s="60">
        <v>17463.400000000001</v>
      </c>
      <c r="D43" s="60"/>
      <c r="E43" s="60">
        <v>18917.439999999999</v>
      </c>
      <c r="F43" s="51"/>
      <c r="G43" s="51">
        <f t="shared" si="1"/>
        <v>1.0832621368118462</v>
      </c>
    </row>
    <row r="44" spans="1:7" ht="16">
      <c r="A44" s="38">
        <v>3295</v>
      </c>
      <c r="B44" s="38" t="s">
        <v>1283</v>
      </c>
      <c r="C44" s="60">
        <v>10875.09</v>
      </c>
      <c r="D44" s="60"/>
      <c r="E44" s="60">
        <v>10133.49</v>
      </c>
      <c r="F44" s="51"/>
      <c r="G44" s="51">
        <f t="shared" si="1"/>
        <v>0.93180746090377176</v>
      </c>
    </row>
    <row r="45" spans="1:7" ht="16">
      <c r="A45" s="38">
        <v>3296</v>
      </c>
      <c r="B45" s="38" t="s">
        <v>1421</v>
      </c>
      <c r="C45" s="60">
        <v>3152.17</v>
      </c>
      <c r="D45" s="60"/>
      <c r="E45" s="60">
        <v>3976.52</v>
      </c>
      <c r="F45" s="51"/>
      <c r="G45" s="51">
        <f t="shared" si="1"/>
        <v>1.2615182556778346</v>
      </c>
    </row>
    <row r="46" spans="1:7" ht="16">
      <c r="A46" s="38">
        <v>3299</v>
      </c>
      <c r="B46" s="38" t="s">
        <v>1284</v>
      </c>
      <c r="C46" s="60">
        <v>5699.26</v>
      </c>
      <c r="D46" s="60"/>
      <c r="E46" s="60">
        <v>10127.709999999999</v>
      </c>
      <c r="F46" s="51"/>
      <c r="G46" s="51">
        <f t="shared" si="1"/>
        <v>1.7770219291627332</v>
      </c>
    </row>
    <row r="47" spans="1:7" ht="16">
      <c r="A47" s="21">
        <v>34</v>
      </c>
      <c r="B47" s="21" t="s">
        <v>1343</v>
      </c>
      <c r="C47" s="51">
        <f>C48+C50</f>
        <v>8745.2799999999988</v>
      </c>
      <c r="D47" s="51">
        <v>16370</v>
      </c>
      <c r="E47" s="51">
        <f>E48+E50</f>
        <v>9904.6400000000012</v>
      </c>
      <c r="F47" s="51">
        <f t="shared" si="0"/>
        <v>0.60504825901038495</v>
      </c>
      <c r="G47" s="51">
        <f t="shared" si="1"/>
        <v>1.1325697976508473</v>
      </c>
    </row>
    <row r="48" spans="1:7" ht="16">
      <c r="A48" s="21">
        <v>342</v>
      </c>
      <c r="B48" s="38" t="s">
        <v>1535</v>
      </c>
      <c r="C48" s="51">
        <f>C49</f>
        <v>75.13</v>
      </c>
      <c r="D48" s="51"/>
      <c r="E48" s="51">
        <f>E49</f>
        <v>387.26</v>
      </c>
      <c r="F48" s="51"/>
      <c r="G48" s="51">
        <f t="shared" si="1"/>
        <v>5.1545321442832428</v>
      </c>
    </row>
    <row r="49" spans="1:7" ht="16">
      <c r="A49" s="38">
        <v>3423</v>
      </c>
      <c r="B49" s="38" t="s">
        <v>1534</v>
      </c>
      <c r="C49" s="51">
        <v>75.13</v>
      </c>
      <c r="D49" s="51"/>
      <c r="E49" s="60">
        <v>387.26</v>
      </c>
      <c r="F49" s="51"/>
      <c r="G49" s="51">
        <f t="shared" si="1"/>
        <v>5.1545321442832428</v>
      </c>
    </row>
    <row r="50" spans="1:7" ht="16">
      <c r="A50" s="21">
        <v>343</v>
      </c>
      <c r="B50" s="21" t="s">
        <v>1344</v>
      </c>
      <c r="C50" s="51">
        <f>C52+C53+C54</f>
        <v>8670.15</v>
      </c>
      <c r="D50" s="51"/>
      <c r="E50" s="51">
        <f>E52+E53+E54</f>
        <v>9517.380000000001</v>
      </c>
      <c r="F50" s="51"/>
      <c r="G50" s="51">
        <f t="shared" si="1"/>
        <v>1.0977180325599905</v>
      </c>
    </row>
    <row r="51" spans="1:7" hidden="1">
      <c r="F51" s="51"/>
      <c r="G51" s="51" t="e">
        <f t="shared" si="1"/>
        <v>#DIV/0!</v>
      </c>
    </row>
    <row r="52" spans="1:7" ht="16">
      <c r="A52" s="38">
        <v>3431</v>
      </c>
      <c r="B52" s="38" t="s">
        <v>1285</v>
      </c>
      <c r="C52" s="60">
        <v>5397.68</v>
      </c>
      <c r="D52" s="60"/>
      <c r="E52" s="60">
        <v>4873.1400000000003</v>
      </c>
      <c r="F52" s="51"/>
      <c r="G52" s="51">
        <f t="shared" si="1"/>
        <v>0.90282121207629951</v>
      </c>
    </row>
    <row r="53" spans="1:7" ht="32">
      <c r="A53" s="38">
        <v>3432</v>
      </c>
      <c r="B53" s="38" t="s">
        <v>1295</v>
      </c>
      <c r="C53" s="60">
        <v>1275.5</v>
      </c>
      <c r="D53" s="60"/>
      <c r="E53" s="60">
        <v>903.46</v>
      </c>
      <c r="F53" s="51"/>
      <c r="G53" s="51">
        <f t="shared" si="1"/>
        <v>0.70831830654645245</v>
      </c>
    </row>
    <row r="54" spans="1:7" ht="16">
      <c r="A54" s="38">
        <v>3433</v>
      </c>
      <c r="B54" s="38" t="s">
        <v>1411</v>
      </c>
      <c r="C54" s="60">
        <v>1996.97</v>
      </c>
      <c r="D54" s="60"/>
      <c r="E54" s="60">
        <v>3740.78</v>
      </c>
      <c r="F54" s="51"/>
      <c r="G54" s="51">
        <f t="shared" si="1"/>
        <v>1.8732279403295995</v>
      </c>
    </row>
    <row r="55" spans="1:7" ht="16">
      <c r="A55" s="38">
        <v>3434</v>
      </c>
      <c r="B55" s="38" t="s">
        <v>1296</v>
      </c>
      <c r="C55" s="60"/>
      <c r="D55" s="60"/>
      <c r="E55" s="60"/>
      <c r="F55" s="51"/>
      <c r="G55" s="51"/>
    </row>
    <row r="56" spans="1:7" s="61" customFormat="1" ht="16">
      <c r="A56" s="21">
        <v>35</v>
      </c>
      <c r="B56" s="21" t="s">
        <v>1461</v>
      </c>
      <c r="C56" s="51">
        <f>C58</f>
        <v>207932.27</v>
      </c>
      <c r="D56" s="51"/>
      <c r="E56" s="51">
        <f>E58</f>
        <v>116232.42</v>
      </c>
      <c r="F56" s="51"/>
      <c r="G56" s="51">
        <f t="shared" si="1"/>
        <v>0.55899173322159179</v>
      </c>
    </row>
    <row r="57" spans="1:7" s="61" customFormat="1" ht="16">
      <c r="A57" s="21">
        <v>353</v>
      </c>
      <c r="B57" s="21" t="s">
        <v>1448</v>
      </c>
      <c r="C57" s="51">
        <f>C58</f>
        <v>207932.27</v>
      </c>
      <c r="D57" s="51"/>
      <c r="E57" s="51">
        <f>E58</f>
        <v>116232.42</v>
      </c>
      <c r="F57" s="51"/>
      <c r="G57" s="51">
        <f t="shared" si="1"/>
        <v>0.55899173322159179</v>
      </c>
    </row>
    <row r="58" spans="1:7" s="12" customFormat="1" ht="15" customHeight="1">
      <c r="A58" s="66">
        <v>3531</v>
      </c>
      <c r="B58" s="49" t="s">
        <v>1448</v>
      </c>
      <c r="C58" s="125">
        <v>207932.27</v>
      </c>
      <c r="D58" s="125"/>
      <c r="E58" s="125">
        <v>116232.42</v>
      </c>
      <c r="F58" s="51"/>
      <c r="G58" s="51">
        <f t="shared" si="1"/>
        <v>0.55899173322159179</v>
      </c>
    </row>
    <row r="59" spans="1:7" ht="16">
      <c r="A59" s="21">
        <v>36</v>
      </c>
      <c r="B59" s="21" t="s">
        <v>1394</v>
      </c>
      <c r="C59" s="51">
        <f>C62</f>
        <v>105112.53</v>
      </c>
      <c r="D59" s="51"/>
      <c r="E59" s="51">
        <f>E62</f>
        <v>422781.94</v>
      </c>
      <c r="F59" s="51"/>
      <c r="G59" s="51">
        <f t="shared" si="1"/>
        <v>4.0221840345770383</v>
      </c>
    </row>
    <row r="60" spans="1:7" ht="16">
      <c r="A60" s="21">
        <v>361</v>
      </c>
      <c r="B60" s="21" t="s">
        <v>1462</v>
      </c>
      <c r="C60" s="51"/>
      <c r="D60" s="51"/>
      <c r="E60" s="51"/>
      <c r="F60" s="51"/>
      <c r="G60" s="51"/>
    </row>
    <row r="61" spans="1:7" s="12" customFormat="1" ht="15" customHeight="1">
      <c r="A61" s="66">
        <v>3611</v>
      </c>
      <c r="B61" s="49" t="s">
        <v>1449</v>
      </c>
      <c r="C61" s="125"/>
      <c r="D61" s="125"/>
      <c r="E61" s="125"/>
      <c r="F61" s="51"/>
      <c r="G61" s="51"/>
    </row>
    <row r="62" spans="1:7" ht="16">
      <c r="A62" s="21">
        <v>369</v>
      </c>
      <c r="B62" s="21" t="s">
        <v>1297</v>
      </c>
      <c r="C62" s="51">
        <f>C64</f>
        <v>105112.53</v>
      </c>
      <c r="D62" s="51"/>
      <c r="E62" s="51">
        <f>E64</f>
        <v>422781.94</v>
      </c>
      <c r="F62" s="51"/>
      <c r="G62" s="51">
        <f t="shared" si="1"/>
        <v>4.0221840345770383</v>
      </c>
    </row>
    <row r="63" spans="1:7" ht="16">
      <c r="A63" s="38">
        <v>3691</v>
      </c>
      <c r="B63" s="38" t="s">
        <v>1297</v>
      </c>
      <c r="C63" s="60"/>
      <c r="D63" s="60"/>
      <c r="E63" s="60"/>
      <c r="F63" s="51"/>
      <c r="G63" s="51"/>
    </row>
    <row r="64" spans="1:7" ht="16">
      <c r="A64" s="38">
        <v>3693</v>
      </c>
      <c r="B64" s="38" t="s">
        <v>1451</v>
      </c>
      <c r="C64" s="60">
        <v>105112.53</v>
      </c>
      <c r="D64" s="60"/>
      <c r="E64" s="60">
        <v>422781.94</v>
      </c>
      <c r="F64" s="51"/>
      <c r="G64" s="51">
        <f t="shared" si="1"/>
        <v>4.0221840345770383</v>
      </c>
    </row>
    <row r="65" spans="1:7" ht="16">
      <c r="A65" s="38">
        <v>3694</v>
      </c>
      <c r="B65" s="38" t="s">
        <v>1458</v>
      </c>
      <c r="C65" s="60"/>
      <c r="D65" s="60"/>
      <c r="E65" s="60"/>
      <c r="F65" s="51"/>
      <c r="G65" s="51"/>
    </row>
    <row r="66" spans="1:7" ht="32">
      <c r="A66" s="21">
        <v>37</v>
      </c>
      <c r="B66" s="21" t="s">
        <v>1353</v>
      </c>
      <c r="C66" s="51"/>
      <c r="D66" s="51"/>
      <c r="E66" s="51"/>
      <c r="F66" s="51"/>
      <c r="G66" s="51"/>
    </row>
    <row r="67" spans="1:7" ht="32">
      <c r="A67" s="21">
        <v>372</v>
      </c>
      <c r="B67" s="21" t="s">
        <v>1353</v>
      </c>
      <c r="C67" s="51"/>
      <c r="D67" s="51"/>
      <c r="E67" s="51"/>
      <c r="F67" s="51"/>
      <c r="G67" s="51"/>
    </row>
    <row r="68" spans="1:7" ht="16">
      <c r="A68" s="38">
        <v>3721</v>
      </c>
      <c r="B68" s="38" t="s">
        <v>1391</v>
      </c>
      <c r="C68" s="60"/>
      <c r="D68" s="60"/>
      <c r="E68" s="60"/>
      <c r="F68" s="51"/>
      <c r="G68" s="51"/>
    </row>
    <row r="69" spans="1:7" ht="16">
      <c r="A69" s="38">
        <v>3722</v>
      </c>
      <c r="B69" s="38" t="s">
        <v>1306</v>
      </c>
      <c r="C69" s="60"/>
      <c r="D69" s="60"/>
      <c r="E69" s="60"/>
      <c r="F69" s="51"/>
      <c r="G69" s="51"/>
    </row>
    <row r="70" spans="1:7" ht="16">
      <c r="A70" s="21">
        <v>38</v>
      </c>
      <c r="B70" s="21" t="s">
        <v>1352</v>
      </c>
      <c r="C70" s="51"/>
      <c r="D70" s="51"/>
      <c r="E70" s="51">
        <f>E75</f>
        <v>657.15</v>
      </c>
      <c r="F70" s="51"/>
      <c r="G70" s="51"/>
    </row>
    <row r="71" spans="1:7" ht="16">
      <c r="A71" s="21">
        <v>381</v>
      </c>
      <c r="B71" s="21" t="s">
        <v>1338</v>
      </c>
      <c r="C71" s="51"/>
      <c r="D71" s="51"/>
      <c r="E71" s="51"/>
      <c r="F71" s="51"/>
      <c r="G71" s="51"/>
    </row>
    <row r="72" spans="1:7" ht="16">
      <c r="A72" s="38">
        <v>3811</v>
      </c>
      <c r="B72" s="38" t="s">
        <v>1307</v>
      </c>
      <c r="C72" s="60"/>
      <c r="D72" s="60"/>
      <c r="E72" s="60"/>
      <c r="F72" s="51"/>
      <c r="G72" s="51"/>
    </row>
    <row r="73" spans="1:7" ht="16">
      <c r="A73" s="38">
        <v>3812</v>
      </c>
      <c r="B73" s="38" t="s">
        <v>1405</v>
      </c>
      <c r="C73" s="60"/>
      <c r="D73" s="60"/>
      <c r="E73" s="60"/>
      <c r="F73" s="51"/>
      <c r="G73" s="51"/>
    </row>
    <row r="74" spans="1:7" ht="16">
      <c r="A74" s="38">
        <v>3813</v>
      </c>
      <c r="B74" s="38" t="s">
        <v>1450</v>
      </c>
      <c r="C74" s="60"/>
      <c r="D74" s="60"/>
      <c r="E74" s="60"/>
      <c r="F74" s="51"/>
      <c r="G74" s="51"/>
    </row>
    <row r="75" spans="1:7" s="61" customFormat="1" ht="16">
      <c r="A75" s="21">
        <v>383</v>
      </c>
      <c r="B75" s="21" t="s">
        <v>1412</v>
      </c>
      <c r="C75" s="51"/>
      <c r="D75" s="51"/>
      <c r="E75" s="51">
        <f>E76</f>
        <v>657.15</v>
      </c>
      <c r="F75" s="51"/>
      <c r="G75" s="51"/>
    </row>
    <row r="76" spans="1:7" ht="16">
      <c r="A76" s="38">
        <v>3831</v>
      </c>
      <c r="B76" s="38" t="s">
        <v>1413</v>
      </c>
      <c r="C76" s="60"/>
      <c r="D76" s="60"/>
      <c r="E76" s="60">
        <v>657.15</v>
      </c>
      <c r="F76" s="51"/>
      <c r="G76" s="51"/>
    </row>
    <row r="77" spans="1:7" ht="16">
      <c r="A77" s="21">
        <v>4</v>
      </c>
      <c r="B77" s="21" t="s">
        <v>1345</v>
      </c>
      <c r="C77" s="51">
        <f>C82+C101</f>
        <v>1028725.99</v>
      </c>
      <c r="D77" s="51">
        <f>D82+D101</f>
        <v>10272761</v>
      </c>
      <c r="E77" s="51">
        <f>E78+E82+E101</f>
        <v>5738630.54</v>
      </c>
      <c r="F77" s="51">
        <f t="shared" ref="F77:F110" si="2">E77/D77</f>
        <v>0.55862591760871294</v>
      </c>
      <c r="G77" s="51">
        <f t="shared" ref="G77:G110" si="3">E77/C77</f>
        <v>5.5783858829113475</v>
      </c>
    </row>
    <row r="78" spans="1:7" ht="16">
      <c r="A78" s="21">
        <v>41</v>
      </c>
      <c r="B78" s="21" t="s">
        <v>1395</v>
      </c>
      <c r="C78" s="51"/>
      <c r="D78" s="51"/>
      <c r="E78" s="51">
        <f>E79</f>
        <v>3590744.11</v>
      </c>
      <c r="F78" s="51"/>
      <c r="G78" s="51"/>
    </row>
    <row r="79" spans="1:7" ht="16">
      <c r="A79" s="21">
        <v>412</v>
      </c>
      <c r="B79" s="21" t="s">
        <v>1396</v>
      </c>
      <c r="C79" s="51"/>
      <c r="D79" s="51"/>
      <c r="E79" s="51">
        <f>E81</f>
        <v>3590744.11</v>
      </c>
      <c r="F79" s="51"/>
      <c r="G79" s="51"/>
    </row>
    <row r="80" spans="1:7" ht="16">
      <c r="A80" s="38">
        <v>4123</v>
      </c>
      <c r="B80" s="38" t="s">
        <v>1308</v>
      </c>
      <c r="C80" s="60"/>
      <c r="D80" s="60"/>
      <c r="E80" s="60"/>
      <c r="F80" s="51"/>
      <c r="G80" s="51"/>
    </row>
    <row r="81" spans="1:7" ht="16">
      <c r="A81" s="38">
        <v>4124</v>
      </c>
      <c r="B81" s="38" t="s">
        <v>1429</v>
      </c>
      <c r="C81" s="60"/>
      <c r="D81" s="60"/>
      <c r="E81" s="60">
        <v>3590744.11</v>
      </c>
      <c r="F81" s="51"/>
      <c r="G81" s="51"/>
    </row>
    <row r="82" spans="1:7" ht="16">
      <c r="A82" s="21">
        <v>42</v>
      </c>
      <c r="B82" s="21" t="s">
        <v>1346</v>
      </c>
      <c r="C82" s="51">
        <f>C83+C85+C92+C97</f>
        <v>315976.3</v>
      </c>
      <c r="D82" s="51">
        <v>462447</v>
      </c>
      <c r="E82" s="51">
        <f>E85+E97</f>
        <v>387463.38</v>
      </c>
      <c r="F82" s="51">
        <f t="shared" si="2"/>
        <v>0.83785467307604977</v>
      </c>
      <c r="G82" s="51">
        <f t="shared" si="3"/>
        <v>1.2262419048517248</v>
      </c>
    </row>
    <row r="83" spans="1:7" ht="16">
      <c r="A83" s="170">
        <v>421</v>
      </c>
      <c r="B83" s="170" t="s">
        <v>1551</v>
      </c>
      <c r="C83" s="145">
        <f>C84</f>
        <v>12359.81</v>
      </c>
      <c r="D83" s="145"/>
      <c r="E83" s="145"/>
      <c r="F83" s="51"/>
      <c r="G83" s="51">
        <f t="shared" si="3"/>
        <v>0</v>
      </c>
    </row>
    <row r="84" spans="1:7" ht="16">
      <c r="A84" s="171">
        <v>4212</v>
      </c>
      <c r="B84" s="171" t="s">
        <v>1552</v>
      </c>
      <c r="C84" s="155">
        <v>12359.81</v>
      </c>
      <c r="D84" s="145"/>
      <c r="E84" s="145"/>
      <c r="F84" s="51"/>
      <c r="G84" s="51">
        <f t="shared" si="3"/>
        <v>0</v>
      </c>
    </row>
    <row r="85" spans="1:7" ht="16">
      <c r="A85" s="21">
        <v>422</v>
      </c>
      <c r="B85" s="21" t="s">
        <v>1347</v>
      </c>
      <c r="C85" s="51">
        <f>C86+C89+C91</f>
        <v>278815.01</v>
      </c>
      <c r="D85" s="51"/>
      <c r="E85" s="51">
        <f>E86+E87+E88+E89+E91</f>
        <v>387213.38</v>
      </c>
      <c r="F85" s="51"/>
      <c r="G85" s="51">
        <f t="shared" si="3"/>
        <v>1.3887824045054102</v>
      </c>
    </row>
    <row r="86" spans="1:7" ht="16">
      <c r="A86" s="38">
        <v>4221</v>
      </c>
      <c r="B86" s="38" t="s">
        <v>1286</v>
      </c>
      <c r="C86" s="60">
        <v>80415.009999999995</v>
      </c>
      <c r="D86" s="60"/>
      <c r="E86" s="60">
        <v>112382.63</v>
      </c>
      <c r="F86" s="51"/>
      <c r="G86" s="51">
        <f t="shared" si="3"/>
        <v>1.3975329978818634</v>
      </c>
    </row>
    <row r="87" spans="1:7" ht="16">
      <c r="A87" s="38">
        <v>4222</v>
      </c>
      <c r="B87" s="38" t="s">
        <v>1300</v>
      </c>
      <c r="C87" s="60"/>
      <c r="D87" s="60"/>
      <c r="E87" s="60">
        <v>7592.6</v>
      </c>
      <c r="F87" s="51"/>
      <c r="G87" s="51"/>
    </row>
    <row r="88" spans="1:7" ht="16">
      <c r="A88" s="38">
        <v>4223</v>
      </c>
      <c r="B88" s="38" t="s">
        <v>1309</v>
      </c>
      <c r="C88" s="60"/>
      <c r="D88" s="60"/>
      <c r="E88" s="60">
        <v>6737.85</v>
      </c>
      <c r="F88" s="51"/>
      <c r="G88" s="51"/>
    </row>
    <row r="89" spans="1:7" ht="16">
      <c r="A89" s="38">
        <v>4224</v>
      </c>
      <c r="B89" s="38" t="s">
        <v>1310</v>
      </c>
      <c r="C89" s="60">
        <v>103336.33</v>
      </c>
      <c r="D89" s="60"/>
      <c r="E89" s="60">
        <v>258446.77</v>
      </c>
      <c r="F89" s="51"/>
      <c r="G89" s="51">
        <f t="shared" si="3"/>
        <v>2.5010252444614589</v>
      </c>
    </row>
    <row r="90" spans="1:7" ht="16">
      <c r="A90" s="38">
        <v>4225</v>
      </c>
      <c r="B90" s="38" t="s">
        <v>1311</v>
      </c>
      <c r="C90" s="60"/>
      <c r="D90" s="60"/>
      <c r="E90" s="60"/>
      <c r="F90" s="51"/>
      <c r="G90" s="51"/>
    </row>
    <row r="91" spans="1:7" ht="16">
      <c r="A91" s="38">
        <v>4227</v>
      </c>
      <c r="B91" s="38" t="s">
        <v>1287</v>
      </c>
      <c r="C91" s="60">
        <v>95063.67</v>
      </c>
      <c r="D91" s="60"/>
      <c r="E91" s="60">
        <v>2053.5300000000002</v>
      </c>
      <c r="F91" s="51"/>
      <c r="G91" s="51">
        <f t="shared" si="3"/>
        <v>2.160162762493811E-2</v>
      </c>
    </row>
    <row r="92" spans="1:7" ht="16">
      <c r="A92" s="21">
        <v>423</v>
      </c>
      <c r="B92" s="21" t="s">
        <v>1397</v>
      </c>
      <c r="C92" s="51">
        <f>C93</f>
        <v>23737.040000000001</v>
      </c>
      <c r="D92" s="51"/>
      <c r="E92" s="51"/>
      <c r="F92" s="51"/>
      <c r="G92" s="51">
        <f t="shared" si="3"/>
        <v>0</v>
      </c>
    </row>
    <row r="93" spans="1:7" ht="16">
      <c r="A93" s="71">
        <v>4231</v>
      </c>
      <c r="B93" s="71" t="s">
        <v>1472</v>
      </c>
      <c r="C93" s="169">
        <v>23737.040000000001</v>
      </c>
      <c r="D93" s="51"/>
      <c r="E93" s="51"/>
      <c r="F93" s="51"/>
      <c r="G93" s="51">
        <f t="shared" si="3"/>
        <v>0</v>
      </c>
    </row>
    <row r="94" spans="1:7" ht="16">
      <c r="A94" s="38">
        <v>4233</v>
      </c>
      <c r="B94" s="38" t="s">
        <v>1359</v>
      </c>
      <c r="C94" s="60"/>
      <c r="D94" s="60"/>
      <c r="E94" s="60"/>
      <c r="F94" s="51"/>
      <c r="G94" s="51"/>
    </row>
    <row r="95" spans="1:7" ht="16">
      <c r="A95" s="21">
        <v>424</v>
      </c>
      <c r="B95" s="21" t="s">
        <v>1349</v>
      </c>
      <c r="C95" s="51"/>
      <c r="D95" s="51"/>
      <c r="E95" s="51"/>
      <c r="F95" s="51"/>
      <c r="G95" s="51"/>
    </row>
    <row r="96" spans="1:7" ht="16">
      <c r="A96" s="38">
        <v>4241</v>
      </c>
      <c r="B96" s="38" t="s">
        <v>1302</v>
      </c>
      <c r="C96" s="60"/>
      <c r="D96" s="60"/>
      <c r="E96" s="60"/>
      <c r="F96" s="51"/>
      <c r="G96" s="51"/>
    </row>
    <row r="97" spans="1:7" ht="16">
      <c r="A97" s="21">
        <v>426</v>
      </c>
      <c r="B97" s="21" t="s">
        <v>1398</v>
      </c>
      <c r="C97" s="51">
        <f>C99</f>
        <v>1064.44</v>
      </c>
      <c r="D97" s="51"/>
      <c r="E97" s="51">
        <f>E99</f>
        <v>250</v>
      </c>
      <c r="F97" s="51"/>
      <c r="G97" s="51">
        <f t="shared" si="3"/>
        <v>0.23486528127466083</v>
      </c>
    </row>
    <row r="98" spans="1:7" ht="16">
      <c r="A98" s="38">
        <v>4262</v>
      </c>
      <c r="B98" s="38" t="s">
        <v>1414</v>
      </c>
      <c r="C98" s="60"/>
      <c r="D98" s="60"/>
      <c r="E98" s="60"/>
      <c r="F98" s="51"/>
      <c r="G98" s="51"/>
    </row>
    <row r="99" spans="1:7" ht="16.5" customHeight="1">
      <c r="A99" s="38">
        <v>4263</v>
      </c>
      <c r="B99" s="38" t="s">
        <v>1430</v>
      </c>
      <c r="C99" s="60">
        <v>1064.44</v>
      </c>
      <c r="D99" s="60"/>
      <c r="E99" s="60">
        <v>250</v>
      </c>
      <c r="F99" s="51"/>
      <c r="G99" s="51">
        <f t="shared" si="3"/>
        <v>0.23486528127466083</v>
      </c>
    </row>
    <row r="100" spans="1:7" ht="16.5" customHeight="1">
      <c r="A100" s="38">
        <v>4264</v>
      </c>
      <c r="B100" s="38" t="s">
        <v>1303</v>
      </c>
      <c r="C100" s="60"/>
      <c r="D100" s="60"/>
      <c r="E100" s="60"/>
      <c r="F100" s="51"/>
      <c r="G100" s="51"/>
    </row>
    <row r="101" spans="1:7" s="61" customFormat="1" ht="16.5" customHeight="1">
      <c r="A101" s="21">
        <v>45</v>
      </c>
      <c r="B101" s="21" t="s">
        <v>1431</v>
      </c>
      <c r="C101" s="51">
        <f>C102</f>
        <v>712749.69</v>
      </c>
      <c r="D101" s="51">
        <v>9810314</v>
      </c>
      <c r="E101" s="51">
        <f>E102</f>
        <v>1760423.05</v>
      </c>
      <c r="F101" s="51">
        <f t="shared" si="2"/>
        <v>0.17944614718754159</v>
      </c>
      <c r="G101" s="51">
        <f t="shared" si="3"/>
        <v>2.4699036347528964</v>
      </c>
    </row>
    <row r="102" spans="1:7" s="61" customFormat="1" ht="16.5" customHeight="1">
      <c r="A102" s="21">
        <v>451</v>
      </c>
      <c r="B102" s="21" t="s">
        <v>1536</v>
      </c>
      <c r="C102" s="51">
        <f>C103</f>
        <v>712749.69</v>
      </c>
      <c r="D102" s="51"/>
      <c r="E102" s="51">
        <f>E103</f>
        <v>1760423.05</v>
      </c>
      <c r="F102" s="51"/>
      <c r="G102" s="51">
        <f t="shared" si="3"/>
        <v>2.4699036347528964</v>
      </c>
    </row>
    <row r="103" spans="1:7" ht="16.5" customHeight="1">
      <c r="A103" s="38">
        <v>4511</v>
      </c>
      <c r="B103" s="38" t="s">
        <v>1536</v>
      </c>
      <c r="C103" s="60">
        <v>712749.69</v>
      </c>
      <c r="D103" s="60"/>
      <c r="E103" s="60">
        <v>1760423.05</v>
      </c>
      <c r="F103" s="51"/>
      <c r="G103" s="51">
        <f t="shared" si="3"/>
        <v>2.4699036347528964</v>
      </c>
    </row>
    <row r="104" spans="1:7" s="61" customFormat="1" ht="16.5" customHeight="1">
      <c r="A104" s="21">
        <v>452</v>
      </c>
      <c r="B104" s="21" t="s">
        <v>1422</v>
      </c>
      <c r="C104" s="51"/>
      <c r="D104" s="51"/>
      <c r="E104" s="51"/>
      <c r="F104" s="51"/>
      <c r="G104" s="51"/>
    </row>
    <row r="105" spans="1:7" ht="16.5" customHeight="1">
      <c r="A105" s="38">
        <v>4521</v>
      </c>
      <c r="B105" s="38" t="s">
        <v>1422</v>
      </c>
      <c r="C105" s="60"/>
      <c r="D105" s="60"/>
      <c r="E105" s="60"/>
      <c r="F105" s="51"/>
      <c r="G105" s="51"/>
    </row>
    <row r="106" spans="1:7">
      <c r="A106" s="146">
        <v>5</v>
      </c>
      <c r="B106" s="147" t="s">
        <v>1517</v>
      </c>
      <c r="C106" s="144"/>
      <c r="D106" s="144"/>
      <c r="E106" s="144"/>
      <c r="F106" s="51"/>
      <c r="G106" s="51"/>
    </row>
    <row r="107" spans="1:7">
      <c r="A107" s="146">
        <v>54</v>
      </c>
      <c r="B107" s="147" t="s">
        <v>1547</v>
      </c>
      <c r="C107" s="150">
        <f>C108</f>
        <v>277.54000000000002</v>
      </c>
      <c r="D107" s="144"/>
      <c r="E107" s="150">
        <f>E108</f>
        <v>1728.76</v>
      </c>
      <c r="F107" s="51"/>
      <c r="G107" s="51">
        <f t="shared" si="3"/>
        <v>6.2288679109317568</v>
      </c>
    </row>
    <row r="108" spans="1:7">
      <c r="A108" s="146">
        <v>544</v>
      </c>
      <c r="B108" s="147" t="s">
        <v>1548</v>
      </c>
      <c r="C108" s="150">
        <f>C109</f>
        <v>277.54000000000002</v>
      </c>
      <c r="D108" s="144"/>
      <c r="E108" s="150">
        <f>E109</f>
        <v>1728.76</v>
      </c>
      <c r="F108" s="51"/>
      <c r="G108" s="51">
        <f t="shared" si="3"/>
        <v>6.2288679109317568</v>
      </c>
    </row>
    <row r="109" spans="1:7">
      <c r="A109" s="148">
        <v>5443</v>
      </c>
      <c r="B109" s="149" t="s">
        <v>1548</v>
      </c>
      <c r="C109" s="144">
        <v>277.54000000000002</v>
      </c>
      <c r="D109" s="144">
        <v>8464</v>
      </c>
      <c r="E109" s="144">
        <v>1728.76</v>
      </c>
      <c r="F109" s="51">
        <f t="shared" si="2"/>
        <v>0.20424858223062381</v>
      </c>
      <c r="G109" s="51">
        <f t="shared" si="3"/>
        <v>6.2288679109317568</v>
      </c>
    </row>
    <row r="110" spans="1:7" ht="16">
      <c r="A110" s="40"/>
      <c r="B110" s="40" t="s">
        <v>1340</v>
      </c>
      <c r="C110" s="55">
        <f>C5+C77+C107</f>
        <v>6438670.3600000003</v>
      </c>
      <c r="D110" s="55">
        <f>D6+D15+D47+D82+D101</f>
        <v>21347831</v>
      </c>
      <c r="E110" s="55">
        <f>E5+E77+E107</f>
        <v>12172278.369999999</v>
      </c>
      <c r="F110" s="51">
        <f t="shared" si="2"/>
        <v>0.5701880612601814</v>
      </c>
      <c r="G110" s="51">
        <f t="shared" si="3"/>
        <v>1.8904956597281055</v>
      </c>
    </row>
    <row r="111" spans="1:7">
      <c r="G111" s="7"/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6"/>
  <sheetViews>
    <sheetView workbookViewId="0">
      <selection activeCell="I4" sqref="I4"/>
    </sheetView>
  </sheetViews>
  <sheetFormatPr baseColWidth="10" defaultColWidth="8.83203125" defaultRowHeight="15"/>
  <cols>
    <col min="1" max="1" width="7.6640625" customWidth="1"/>
    <col min="2" max="2" width="45" customWidth="1"/>
    <col min="3" max="4" width="15.5" style="7" customWidth="1"/>
    <col min="5" max="5" width="15" style="7" customWidth="1"/>
    <col min="6" max="6" width="9.5" customWidth="1"/>
  </cols>
  <sheetData>
    <row r="1" spans="1:8">
      <c r="A1" s="208" t="s">
        <v>1403</v>
      </c>
      <c r="B1" s="208"/>
      <c r="C1" s="208"/>
      <c r="D1" s="208"/>
      <c r="E1" s="208"/>
      <c r="F1" s="208"/>
      <c r="G1" s="208"/>
    </row>
    <row r="3" spans="1:8">
      <c r="A3" s="207" t="s">
        <v>1563</v>
      </c>
      <c r="B3" s="207"/>
      <c r="C3" s="207"/>
      <c r="D3" s="207"/>
      <c r="E3" s="207"/>
      <c r="F3" s="207"/>
      <c r="G3" s="207"/>
    </row>
    <row r="4" spans="1:8" ht="51.75" customHeight="1">
      <c r="A4" s="58" t="s">
        <v>1321</v>
      </c>
      <c r="B4" s="58" t="s">
        <v>1322</v>
      </c>
      <c r="C4" s="167" t="s">
        <v>1523</v>
      </c>
      <c r="D4" s="167" t="s">
        <v>1524</v>
      </c>
      <c r="E4" s="122" t="s">
        <v>1525</v>
      </c>
      <c r="F4" s="20" t="s">
        <v>1408</v>
      </c>
      <c r="G4" s="20" t="s">
        <v>1409</v>
      </c>
    </row>
    <row r="5" spans="1:8">
      <c r="A5" s="58">
        <v>1</v>
      </c>
      <c r="B5" s="58">
        <v>2</v>
      </c>
      <c r="C5" s="122">
        <v>3</v>
      </c>
      <c r="D5" s="122">
        <v>4</v>
      </c>
      <c r="E5" s="122">
        <v>5</v>
      </c>
      <c r="F5" s="20">
        <v>6</v>
      </c>
      <c r="G5" s="58">
        <v>7</v>
      </c>
    </row>
    <row r="6" spans="1:8" s="37" customFormat="1" ht="16">
      <c r="A6" s="53">
        <v>6</v>
      </c>
      <c r="B6" s="21" t="s">
        <v>1367</v>
      </c>
      <c r="C6" s="51">
        <f>C7+C10+C13+C20+C24+C27+C36+C39+C44+C46+C49</f>
        <v>5894210.6300000008</v>
      </c>
      <c r="D6" s="51">
        <f>D7+D10+D13+D24+D27+D36+D39+D44+D46+D48+D51</f>
        <v>21130584</v>
      </c>
      <c r="E6" s="51">
        <f>E7+E10+E13+E20+E24+E27+E36+E39+E42+E44+E48</f>
        <v>21037711.240000002</v>
      </c>
      <c r="F6" s="54">
        <f>E6/C6</f>
        <v>3.5692160597253713</v>
      </c>
      <c r="G6" s="54">
        <f>E6/D6</f>
        <v>0.99560481811577006</v>
      </c>
    </row>
    <row r="7" spans="1:8" ht="16">
      <c r="A7" s="47"/>
      <c r="B7" s="47" t="s">
        <v>1261</v>
      </c>
      <c r="C7" s="56">
        <f>C8</f>
        <v>2581292.1700000004</v>
      </c>
      <c r="D7" s="56">
        <v>6071211</v>
      </c>
      <c r="E7" s="56">
        <f>E8</f>
        <v>2928256.1</v>
      </c>
      <c r="F7" s="54">
        <f t="shared" ref="F7:F56" si="0">E7/C7</f>
        <v>1.1344148229450521</v>
      </c>
      <c r="G7" s="54">
        <f t="shared" ref="G7:G51" si="1">E7/D7</f>
        <v>0.48231828872361709</v>
      </c>
      <c r="H7" s="59"/>
    </row>
    <row r="8" spans="1:8">
      <c r="A8" s="13">
        <v>6711</v>
      </c>
      <c r="B8" s="13" t="s">
        <v>1323</v>
      </c>
      <c r="C8" s="123">
        <f>2579404.39+278.45+1609.33</f>
        <v>2581292.1700000004</v>
      </c>
      <c r="D8" s="123"/>
      <c r="E8" s="123">
        <v>2928256.1</v>
      </c>
      <c r="F8" s="54">
        <f t="shared" si="0"/>
        <v>1.1344148229450521</v>
      </c>
      <c r="G8" s="54"/>
    </row>
    <row r="9" spans="1:8">
      <c r="A9" s="13">
        <v>6712</v>
      </c>
      <c r="B9" s="13" t="s">
        <v>1455</v>
      </c>
      <c r="C9" s="123"/>
      <c r="D9" s="123"/>
      <c r="E9" s="123"/>
      <c r="F9" s="54"/>
      <c r="G9" s="54"/>
    </row>
    <row r="10" spans="1:8" ht="16">
      <c r="A10" s="47"/>
      <c r="B10" s="47" t="s">
        <v>1427</v>
      </c>
      <c r="C10" s="56">
        <f>C11</f>
        <v>9600</v>
      </c>
      <c r="D10" s="56">
        <v>10246</v>
      </c>
      <c r="E10" s="56">
        <f>E11</f>
        <v>29821.14</v>
      </c>
      <c r="F10" s="54">
        <f t="shared" si="0"/>
        <v>3.1063687500000001</v>
      </c>
      <c r="G10" s="54">
        <f t="shared" si="1"/>
        <v>2.9105153230528988</v>
      </c>
      <c r="H10" s="59"/>
    </row>
    <row r="11" spans="1:8">
      <c r="A11" s="13">
        <v>6711</v>
      </c>
      <c r="B11" s="13" t="s">
        <v>1427</v>
      </c>
      <c r="C11" s="123">
        <v>9600</v>
      </c>
      <c r="D11" s="123"/>
      <c r="E11" s="123">
        <v>29821.14</v>
      </c>
      <c r="F11" s="54">
        <f t="shared" si="0"/>
        <v>3.1063687500000001</v>
      </c>
      <c r="G11" s="54"/>
    </row>
    <row r="12" spans="1:8">
      <c r="A12" s="13">
        <v>6712</v>
      </c>
      <c r="B12" s="13" t="s">
        <v>1455</v>
      </c>
      <c r="C12" s="123"/>
      <c r="D12" s="123"/>
      <c r="E12" s="123"/>
      <c r="F12" s="54"/>
      <c r="G12" s="54"/>
    </row>
    <row r="13" spans="1:8" ht="16">
      <c r="A13" s="47"/>
      <c r="B13" s="47" t="s">
        <v>1263</v>
      </c>
      <c r="C13" s="56">
        <f>C14+C17+C19</f>
        <v>1397249.8</v>
      </c>
      <c r="D13" s="56">
        <v>2837304</v>
      </c>
      <c r="E13" s="56">
        <f>E16+E17+E19</f>
        <v>2541404.6799999997</v>
      </c>
      <c r="F13" s="54">
        <f t="shared" si="0"/>
        <v>1.818862081783801</v>
      </c>
      <c r="G13" s="54">
        <f t="shared" si="1"/>
        <v>0.89571109757713652</v>
      </c>
    </row>
    <row r="14" spans="1:8">
      <c r="A14" s="13">
        <v>6413</v>
      </c>
      <c r="B14" s="13" t="s">
        <v>1334</v>
      </c>
      <c r="C14" s="123">
        <v>30.33</v>
      </c>
      <c r="D14" s="123"/>
      <c r="E14" s="123"/>
      <c r="F14" s="54">
        <f t="shared" si="0"/>
        <v>0</v>
      </c>
      <c r="G14" s="54"/>
    </row>
    <row r="15" spans="1:8">
      <c r="A15" s="13">
        <v>6414</v>
      </c>
      <c r="B15" s="13" t="s">
        <v>1335</v>
      </c>
      <c r="C15" s="123"/>
      <c r="D15" s="123"/>
      <c r="E15" s="123"/>
      <c r="F15" s="54"/>
      <c r="G15" s="54"/>
    </row>
    <row r="16" spans="1:8" ht="32">
      <c r="A16" s="13">
        <v>6415</v>
      </c>
      <c r="B16" s="15" t="s">
        <v>1336</v>
      </c>
      <c r="C16" s="123"/>
      <c r="D16" s="123"/>
      <c r="E16" s="123">
        <v>18.23</v>
      </c>
      <c r="F16" s="54"/>
      <c r="G16" s="54"/>
    </row>
    <row r="17" spans="1:7" ht="16">
      <c r="A17" s="13">
        <v>6422</v>
      </c>
      <c r="B17" s="15" t="s">
        <v>1528</v>
      </c>
      <c r="C17" s="123">
        <v>22680.53</v>
      </c>
      <c r="D17" s="123"/>
      <c r="E17" s="123">
        <v>6762.9</v>
      </c>
      <c r="F17" s="54">
        <f t="shared" si="0"/>
        <v>0.29818086261652615</v>
      </c>
      <c r="G17" s="54"/>
    </row>
    <row r="18" spans="1:7" ht="16">
      <c r="A18" s="13">
        <v>6614</v>
      </c>
      <c r="B18" s="15" t="s">
        <v>1419</v>
      </c>
      <c r="C18" s="123"/>
      <c r="D18" s="123"/>
      <c r="E18" s="123"/>
      <c r="F18" s="54"/>
      <c r="G18" s="54"/>
    </row>
    <row r="19" spans="1:7">
      <c r="A19" s="13">
        <v>6615</v>
      </c>
      <c r="B19" s="13" t="s">
        <v>1337</v>
      </c>
      <c r="C19" s="123">
        <v>1374538.94</v>
      </c>
      <c r="D19" s="123"/>
      <c r="E19" s="123">
        <v>2534623.5499999998</v>
      </c>
      <c r="F19" s="54">
        <f t="shared" si="0"/>
        <v>1.8439808987877782</v>
      </c>
      <c r="G19" s="54"/>
    </row>
    <row r="20" spans="1:7" ht="16">
      <c r="A20" s="47"/>
      <c r="B20" s="47" t="s">
        <v>1262</v>
      </c>
      <c r="C20" s="56">
        <f>C21</f>
        <v>54402.33</v>
      </c>
      <c r="D20" s="56"/>
      <c r="E20" s="56">
        <f>E21</f>
        <v>133832.73000000001</v>
      </c>
      <c r="F20" s="54">
        <f t="shared" si="0"/>
        <v>2.4600551116101093</v>
      </c>
      <c r="G20" s="54"/>
    </row>
    <row r="21" spans="1:7">
      <c r="A21" s="13">
        <v>6526</v>
      </c>
      <c r="B21" s="13" t="s">
        <v>1530</v>
      </c>
      <c r="C21" s="123">
        <v>54402.33</v>
      </c>
      <c r="D21" s="123"/>
      <c r="E21" s="123">
        <f>82063.49+44415.7+7353.54</f>
        <v>133832.73000000001</v>
      </c>
      <c r="F21" s="54">
        <f t="shared" si="0"/>
        <v>2.4600551116101093</v>
      </c>
      <c r="G21" s="54"/>
    </row>
    <row r="22" spans="1:7">
      <c r="A22" s="13">
        <v>6819</v>
      </c>
      <c r="B22" s="13" t="s">
        <v>1418</v>
      </c>
      <c r="C22" s="123"/>
      <c r="D22" s="123"/>
      <c r="E22" s="123"/>
      <c r="F22" s="54"/>
      <c r="G22" s="54"/>
    </row>
    <row r="23" spans="1:7">
      <c r="A23" s="13">
        <v>6831</v>
      </c>
      <c r="B23" s="13" t="s">
        <v>1326</v>
      </c>
      <c r="C23" s="123"/>
      <c r="D23" s="123"/>
      <c r="E23" s="123"/>
      <c r="F23" s="54"/>
      <c r="G23" s="54"/>
    </row>
    <row r="24" spans="1:7" ht="16">
      <c r="A24" s="47"/>
      <c r="B24" s="47" t="s">
        <v>1401</v>
      </c>
      <c r="C24" s="56">
        <f>C25</f>
        <v>238494.96</v>
      </c>
      <c r="D24" s="56">
        <v>250000</v>
      </c>
      <c r="E24" s="56">
        <f>E25</f>
        <v>566010.16</v>
      </c>
      <c r="F24" s="54">
        <f t="shared" si="0"/>
        <v>2.3732583699043368</v>
      </c>
      <c r="G24" s="54">
        <f t="shared" si="1"/>
        <v>2.2640406400000002</v>
      </c>
    </row>
    <row r="25" spans="1:7">
      <c r="A25" s="13">
        <v>6323</v>
      </c>
      <c r="B25" s="13" t="s">
        <v>1327</v>
      </c>
      <c r="C25" s="123">
        <v>238494.96</v>
      </c>
      <c r="D25" s="123"/>
      <c r="E25" s="123">
        <v>566010.16</v>
      </c>
      <c r="F25" s="54">
        <f t="shared" si="0"/>
        <v>2.3732583699043368</v>
      </c>
      <c r="G25" s="54"/>
    </row>
    <row r="26" spans="1:7">
      <c r="A26" s="13">
        <v>6324</v>
      </c>
      <c r="B26" s="13" t="s">
        <v>1417</v>
      </c>
      <c r="C26" s="123"/>
      <c r="D26" s="123"/>
      <c r="E26" s="123"/>
      <c r="F26" s="54"/>
      <c r="G26" s="54"/>
    </row>
    <row r="27" spans="1:7" ht="16">
      <c r="A27" s="47"/>
      <c r="B27" s="47" t="s">
        <v>174</v>
      </c>
      <c r="C27" s="56">
        <f>C33+C35</f>
        <v>197163.97</v>
      </c>
      <c r="D27" s="56">
        <v>652773</v>
      </c>
      <c r="E27" s="56">
        <f>E28+E33+E35</f>
        <v>305875.44</v>
      </c>
      <c r="F27" s="54">
        <f t="shared" si="0"/>
        <v>1.5513759435864474</v>
      </c>
      <c r="G27" s="54">
        <f t="shared" si="1"/>
        <v>0.46857857172401435</v>
      </c>
    </row>
    <row r="28" spans="1:7">
      <c r="A28" s="13">
        <v>6321</v>
      </c>
      <c r="B28" s="13" t="s">
        <v>1328</v>
      </c>
      <c r="C28" s="123"/>
      <c r="D28" s="123"/>
      <c r="E28" s="125">
        <v>7044</v>
      </c>
      <c r="F28" s="54"/>
      <c r="G28" s="54"/>
    </row>
    <row r="29" spans="1:7">
      <c r="A29" s="13">
        <v>6322</v>
      </c>
      <c r="B29" s="13" t="s">
        <v>1329</v>
      </c>
      <c r="C29" s="123"/>
      <c r="D29" s="123"/>
      <c r="E29" s="123"/>
      <c r="F29" s="54"/>
      <c r="G29" s="54"/>
    </row>
    <row r="30" spans="1:7" hidden="1">
      <c r="A30" s="13">
        <v>6323</v>
      </c>
      <c r="B30" s="13" t="s">
        <v>1443</v>
      </c>
      <c r="C30" s="123"/>
      <c r="D30" s="123"/>
      <c r="E30" s="123"/>
      <c r="F30" s="54"/>
      <c r="G30" s="54"/>
    </row>
    <row r="31" spans="1:7" hidden="1">
      <c r="A31" s="13">
        <v>6324</v>
      </c>
      <c r="B31" s="13" t="s">
        <v>1444</v>
      </c>
      <c r="C31" s="123"/>
      <c r="D31" s="123"/>
      <c r="E31" s="123"/>
      <c r="F31" s="54"/>
      <c r="G31" s="54"/>
    </row>
    <row r="32" spans="1:7">
      <c r="A32" s="13">
        <v>6341</v>
      </c>
      <c r="B32" s="13" t="s">
        <v>1331</v>
      </c>
      <c r="C32" s="123"/>
      <c r="D32" s="123"/>
      <c r="E32" s="123"/>
      <c r="F32" s="54"/>
      <c r="G32" s="54"/>
    </row>
    <row r="33" spans="1:7" ht="32">
      <c r="A33" s="13">
        <v>6391</v>
      </c>
      <c r="B33" s="15" t="s">
        <v>1420</v>
      </c>
      <c r="C33" s="123">
        <f>194974.15</f>
        <v>194974.15</v>
      </c>
      <c r="D33" s="123"/>
      <c r="E33" s="123">
        <v>288881.63</v>
      </c>
      <c r="F33" s="54">
        <f t="shared" si="0"/>
        <v>1.4816406687758352</v>
      </c>
      <c r="G33" s="54"/>
    </row>
    <row r="34" spans="1:7" ht="32">
      <c r="A34" s="38">
        <v>6392</v>
      </c>
      <c r="B34" s="38" t="s">
        <v>1470</v>
      </c>
      <c r="C34" s="123"/>
      <c r="D34" s="123"/>
      <c r="E34" s="125"/>
      <c r="F34" s="54"/>
      <c r="G34" s="54"/>
    </row>
    <row r="35" spans="1:7" ht="32">
      <c r="A35" s="38">
        <v>6393</v>
      </c>
      <c r="B35" s="38" t="s">
        <v>1370</v>
      </c>
      <c r="C35" s="123">
        <f>1370.3+819.52</f>
        <v>2189.8199999999997</v>
      </c>
      <c r="D35" s="123"/>
      <c r="E35" s="125">
        <v>9949.81</v>
      </c>
      <c r="F35" s="54">
        <f t="shared" si="0"/>
        <v>4.543665689417395</v>
      </c>
      <c r="G35" s="54"/>
    </row>
    <row r="36" spans="1:7" ht="16">
      <c r="A36" s="47"/>
      <c r="B36" s="47" t="s">
        <v>1424</v>
      </c>
      <c r="C36" s="56">
        <f>C37</f>
        <v>46902.78</v>
      </c>
      <c r="D36" s="56">
        <v>58061</v>
      </c>
      <c r="E36" s="56">
        <f>E37</f>
        <v>35138.78</v>
      </c>
      <c r="F36" s="54">
        <f t="shared" si="0"/>
        <v>0.74918331066943156</v>
      </c>
      <c r="G36" s="54">
        <f t="shared" si="1"/>
        <v>0.60520452627409105</v>
      </c>
    </row>
    <row r="37" spans="1:7">
      <c r="A37" s="13">
        <v>6323</v>
      </c>
      <c r="B37" s="13" t="s">
        <v>1425</v>
      </c>
      <c r="C37" s="123">
        <v>46902.78</v>
      </c>
      <c r="D37" s="123"/>
      <c r="E37" s="123">
        <v>35138.78</v>
      </c>
      <c r="F37" s="54">
        <f t="shared" si="0"/>
        <v>0.74918331066943156</v>
      </c>
      <c r="G37" s="54"/>
    </row>
    <row r="38" spans="1:7" ht="21.75" customHeight="1">
      <c r="A38" s="13">
        <v>6324</v>
      </c>
      <c r="B38" s="13" t="s">
        <v>1426</v>
      </c>
      <c r="C38" s="123"/>
      <c r="D38" s="123"/>
      <c r="E38" s="123"/>
      <c r="F38" s="54"/>
      <c r="G38" s="54"/>
    </row>
    <row r="39" spans="1:7" s="37" customFormat="1" ht="16.5" customHeight="1">
      <c r="A39" s="126"/>
      <c r="B39" s="128" t="s">
        <v>1531</v>
      </c>
      <c r="C39" s="129">
        <f>C40</f>
        <v>599696.91</v>
      </c>
      <c r="D39" s="129">
        <v>294060</v>
      </c>
      <c r="E39" s="129">
        <f>E40</f>
        <v>523479.36</v>
      </c>
      <c r="F39" s="54">
        <f t="shared" si="0"/>
        <v>0.87290654874309748</v>
      </c>
      <c r="G39" s="54">
        <f t="shared" si="1"/>
        <v>1.7801787390328503</v>
      </c>
    </row>
    <row r="40" spans="1:7" ht="21.75" customHeight="1">
      <c r="A40" s="13">
        <v>6323</v>
      </c>
      <c r="B40" s="13" t="s">
        <v>1425</v>
      </c>
      <c r="C40" s="123">
        <v>599696.91</v>
      </c>
      <c r="D40" s="123"/>
      <c r="E40" s="123">
        <v>523479.36</v>
      </c>
      <c r="F40" s="54">
        <f t="shared" si="0"/>
        <v>0.87290654874309748</v>
      </c>
      <c r="G40" s="54"/>
    </row>
    <row r="41" spans="1:7" ht="21.75" customHeight="1">
      <c r="A41" s="13">
        <v>6324</v>
      </c>
      <c r="B41" s="13" t="s">
        <v>1426</v>
      </c>
      <c r="C41" s="123"/>
      <c r="D41" s="123"/>
      <c r="E41" s="123"/>
      <c r="F41" s="54"/>
      <c r="G41" s="54"/>
    </row>
    <row r="42" spans="1:7" s="130" customFormat="1" ht="19.5" customHeight="1">
      <c r="A42" s="128"/>
      <c r="B42" s="128" t="s">
        <v>1532</v>
      </c>
      <c r="C42" s="129"/>
      <c r="D42" s="129"/>
      <c r="E42" s="129">
        <f>E43</f>
        <v>29784</v>
      </c>
      <c r="F42" s="54"/>
      <c r="G42" s="54"/>
    </row>
    <row r="43" spans="1:7" ht="36" customHeight="1">
      <c r="A43" s="13">
        <v>6393</v>
      </c>
      <c r="B43" s="38" t="s">
        <v>1370</v>
      </c>
      <c r="C43" s="123"/>
      <c r="D43" s="123"/>
      <c r="E43" s="123">
        <v>29784</v>
      </c>
      <c r="F43" s="54"/>
      <c r="G43" s="54"/>
    </row>
    <row r="44" spans="1:7" s="37" customFormat="1" ht="18" customHeight="1">
      <c r="A44" s="126"/>
      <c r="B44" s="128" t="s">
        <v>1533</v>
      </c>
      <c r="C44" s="129">
        <f>C45</f>
        <v>492155.85</v>
      </c>
      <c r="D44" s="129">
        <v>6264597</v>
      </c>
      <c r="E44" s="129">
        <f>E45</f>
        <v>13804135</v>
      </c>
      <c r="F44" s="54">
        <f t="shared" si="0"/>
        <v>28.04830014719931</v>
      </c>
      <c r="G44" s="54">
        <f t="shared" si="1"/>
        <v>2.2035152460724929</v>
      </c>
    </row>
    <row r="45" spans="1:7">
      <c r="A45" s="13">
        <v>6323</v>
      </c>
      <c r="B45" s="13" t="s">
        <v>1425</v>
      </c>
      <c r="C45" s="123">
        <v>492155.85</v>
      </c>
      <c r="D45" s="123"/>
      <c r="E45" s="123">
        <f>8174569.21+5629565.79</f>
        <v>13804135</v>
      </c>
      <c r="F45" s="54">
        <f t="shared" si="0"/>
        <v>28.04830014719931</v>
      </c>
      <c r="G45" s="54"/>
    </row>
    <row r="46" spans="1:7">
      <c r="A46" s="165"/>
      <c r="B46" s="156" t="s">
        <v>1557</v>
      </c>
      <c r="C46" s="168">
        <f>C47</f>
        <v>3824.78</v>
      </c>
      <c r="D46" s="168">
        <v>4393641</v>
      </c>
      <c r="E46" s="166"/>
      <c r="F46" s="54">
        <f t="shared" si="0"/>
        <v>0</v>
      </c>
      <c r="G46" s="54">
        <f t="shared" si="1"/>
        <v>0</v>
      </c>
    </row>
    <row r="47" spans="1:7">
      <c r="A47" s="164">
        <v>6323</v>
      </c>
      <c r="B47" s="13" t="s">
        <v>1425</v>
      </c>
      <c r="C47" s="144">
        <v>3824.78</v>
      </c>
      <c r="D47" s="144"/>
      <c r="E47" s="144"/>
      <c r="F47" s="54">
        <f t="shared" si="0"/>
        <v>0</v>
      </c>
      <c r="G47" s="54"/>
    </row>
    <row r="48" spans="1:7" s="37" customFormat="1" ht="16">
      <c r="A48" s="47"/>
      <c r="B48" s="47" t="s">
        <v>522</v>
      </c>
      <c r="C48" s="56">
        <f>C49</f>
        <v>273427.08</v>
      </c>
      <c r="D48" s="56">
        <v>297056</v>
      </c>
      <c r="E48" s="56">
        <f>E49</f>
        <v>139973.85</v>
      </c>
      <c r="F48" s="54">
        <f t="shared" si="0"/>
        <v>0.5119238738167412</v>
      </c>
      <c r="G48" s="54">
        <f t="shared" si="1"/>
        <v>0.47120357777658084</v>
      </c>
    </row>
    <row r="49" spans="1:13">
      <c r="A49" s="13">
        <v>6631</v>
      </c>
      <c r="B49" s="13" t="s">
        <v>1338</v>
      </c>
      <c r="C49" s="123">
        <v>273427.08</v>
      </c>
      <c r="D49" s="123"/>
      <c r="E49" s="123">
        <v>139973.85</v>
      </c>
      <c r="F49" s="54">
        <f t="shared" si="0"/>
        <v>0.5119238738167412</v>
      </c>
      <c r="G49" s="54"/>
    </row>
    <row r="50" spans="1:13">
      <c r="A50" s="13">
        <v>6632</v>
      </c>
      <c r="B50" s="13" t="s">
        <v>1339</v>
      </c>
      <c r="C50" s="123"/>
      <c r="D50" s="123"/>
      <c r="E50" s="123"/>
      <c r="F50" s="54"/>
      <c r="G50" s="54"/>
    </row>
    <row r="51" spans="1:13" ht="16">
      <c r="A51" s="47"/>
      <c r="B51" s="47" t="s">
        <v>738</v>
      </c>
      <c r="C51" s="56">
        <f>C52+C56</f>
        <v>1004.6800000000001</v>
      </c>
      <c r="D51" s="56">
        <v>1635</v>
      </c>
      <c r="E51" s="56">
        <f>E52+E56</f>
        <v>398.61</v>
      </c>
      <c r="F51" s="54">
        <f t="shared" si="0"/>
        <v>0.39675319504717921</v>
      </c>
      <c r="G51" s="54">
        <f t="shared" si="1"/>
        <v>0.24379816513761468</v>
      </c>
      <c r="M51" s="14"/>
    </row>
    <row r="52" spans="1:13">
      <c r="A52" s="13">
        <v>7211</v>
      </c>
      <c r="B52" s="13" t="s">
        <v>1333</v>
      </c>
      <c r="C52" s="123">
        <v>716.89</v>
      </c>
      <c r="D52" s="123"/>
      <c r="E52" s="123">
        <v>354.63</v>
      </c>
      <c r="F52" s="54">
        <f t="shared" si="0"/>
        <v>0.49467840254432338</v>
      </c>
      <c r="G52" s="54"/>
    </row>
    <row r="53" spans="1:13" hidden="1">
      <c r="A53" s="13">
        <v>7221</v>
      </c>
      <c r="B53" s="13" t="s">
        <v>1446</v>
      </c>
      <c r="C53" s="123"/>
      <c r="D53" s="123"/>
      <c r="E53" s="123"/>
      <c r="F53" s="54" t="e">
        <f t="shared" si="0"/>
        <v>#DIV/0!</v>
      </c>
      <c r="G53" s="54"/>
    </row>
    <row r="54" spans="1:13" hidden="1">
      <c r="A54" s="13">
        <v>7222</v>
      </c>
      <c r="B54" s="13" t="s">
        <v>1445</v>
      </c>
      <c r="C54" s="123"/>
      <c r="D54" s="123"/>
      <c r="E54" s="123"/>
      <c r="F54" s="54" t="e">
        <f t="shared" si="0"/>
        <v>#DIV/0!</v>
      </c>
      <c r="G54" s="54"/>
    </row>
    <row r="55" spans="1:13" hidden="1">
      <c r="A55" s="13">
        <v>7263</v>
      </c>
      <c r="B55" s="13" t="s">
        <v>1436</v>
      </c>
      <c r="C55" s="123"/>
      <c r="D55" s="123"/>
      <c r="E55" s="123"/>
      <c r="F55" s="54" t="e">
        <f t="shared" si="0"/>
        <v>#DIV/0!</v>
      </c>
      <c r="G55" s="54"/>
    </row>
    <row r="56" spans="1:13">
      <c r="A56" s="13">
        <v>7221</v>
      </c>
      <c r="B56" s="13" t="s">
        <v>1529</v>
      </c>
      <c r="C56" s="123">
        <v>287.79000000000002</v>
      </c>
      <c r="D56" s="123"/>
      <c r="E56" s="123">
        <v>43.98</v>
      </c>
      <c r="F56" s="54">
        <f t="shared" si="0"/>
        <v>0.15281976441155007</v>
      </c>
      <c r="G56" s="54"/>
    </row>
  </sheetData>
  <mergeCells count="2">
    <mergeCell ref="A3:G3"/>
    <mergeCell ref="A1:G1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702"/>
  <sheetViews>
    <sheetView topLeftCell="A292" workbookViewId="0">
      <selection activeCell="E323" sqref="E323"/>
    </sheetView>
  </sheetViews>
  <sheetFormatPr baseColWidth="10" defaultColWidth="8.83203125" defaultRowHeight="15"/>
  <cols>
    <col min="1" max="1" width="6.33203125" style="10" customWidth="1"/>
    <col min="2" max="2" width="53.1640625" customWidth="1"/>
    <col min="3" max="4" width="15.83203125" style="7" customWidth="1"/>
    <col min="5" max="5" width="15.5" style="7" customWidth="1"/>
    <col min="6" max="6" width="9.5" customWidth="1"/>
    <col min="7" max="7" width="10.5" customWidth="1"/>
    <col min="8" max="8" width="16.6640625" customWidth="1"/>
  </cols>
  <sheetData>
    <row r="1" spans="1:8">
      <c r="A1" s="201" t="s">
        <v>1564</v>
      </c>
      <c r="B1" s="201"/>
      <c r="C1" s="201"/>
      <c r="D1" s="201"/>
      <c r="E1" s="201"/>
    </row>
    <row r="2" spans="1:8" ht="39.75" customHeight="1">
      <c r="A2" s="58" t="s">
        <v>1321</v>
      </c>
      <c r="B2" s="58" t="s">
        <v>1400</v>
      </c>
      <c r="C2" s="122" t="s">
        <v>1523</v>
      </c>
      <c r="D2" s="122" t="s">
        <v>1524</v>
      </c>
      <c r="E2" s="122" t="s">
        <v>1525</v>
      </c>
      <c r="F2" s="20" t="s">
        <v>1409</v>
      </c>
      <c r="G2" s="20" t="s">
        <v>1408</v>
      </c>
    </row>
    <row r="3" spans="1:8" ht="18" customHeight="1">
      <c r="A3" s="58">
        <v>1</v>
      </c>
      <c r="B3" s="58">
        <v>2</v>
      </c>
      <c r="C3" s="151">
        <v>3</v>
      </c>
      <c r="D3" s="162">
        <v>4</v>
      </c>
      <c r="E3" s="122">
        <v>5</v>
      </c>
      <c r="F3" s="20">
        <v>7</v>
      </c>
      <c r="G3" s="20">
        <v>6</v>
      </c>
    </row>
    <row r="4" spans="1:8" ht="18" customHeight="1">
      <c r="A4" s="141"/>
      <c r="B4" s="141" t="s">
        <v>1560</v>
      </c>
      <c r="C4" s="152"/>
      <c r="D4" s="163"/>
      <c r="E4" s="142">
        <f>E5+E122+E205+E293+E362+E422+E477+E518+E572+E625</f>
        <v>12151085.16</v>
      </c>
      <c r="F4" s="143"/>
      <c r="G4" s="143"/>
    </row>
    <row r="5" spans="1:8" ht="16">
      <c r="A5" s="47"/>
      <c r="B5" s="47" t="s">
        <v>1261</v>
      </c>
      <c r="C5" s="56">
        <f>C6+C62</f>
        <v>2518942.9699999997</v>
      </c>
      <c r="D5" s="56">
        <f>D6+D66</f>
        <v>6071211</v>
      </c>
      <c r="E5" s="56">
        <f>E6+E63</f>
        <v>2816398.07</v>
      </c>
      <c r="F5" s="56">
        <f>E5/D5</f>
        <v>0.46389395295271402</v>
      </c>
      <c r="G5" s="56">
        <f>E5/C5</f>
        <v>1.1180872705506311</v>
      </c>
    </row>
    <row r="6" spans="1:8">
      <c r="A6" s="36">
        <v>3</v>
      </c>
      <c r="B6" s="35" t="s">
        <v>1315</v>
      </c>
      <c r="C6" s="131">
        <f>C7+C16+C48</f>
        <v>2488183.0999999996</v>
      </c>
      <c r="D6" s="131">
        <f>D7+D16</f>
        <v>5903283</v>
      </c>
      <c r="E6" s="131">
        <f>E7+E16+E48</f>
        <v>2804120.01</v>
      </c>
      <c r="F6" s="51">
        <f>E6/D6*100</f>
        <v>47.501026293335421</v>
      </c>
      <c r="G6" s="51">
        <f>E6/C6*100</f>
        <v>112.69749440867113</v>
      </c>
    </row>
    <row r="7" spans="1:8">
      <c r="A7" s="36">
        <v>31</v>
      </c>
      <c r="B7" s="35" t="s">
        <v>1316</v>
      </c>
      <c r="C7" s="131">
        <f>C8+C11+C13</f>
        <v>2103727.6399999997</v>
      </c>
      <c r="D7" s="131">
        <v>5101963</v>
      </c>
      <c r="E7" s="131">
        <f>E8+E11+E13</f>
        <v>2421914.0299999998</v>
      </c>
      <c r="F7" s="51">
        <f t="shared" ref="F7:F66" si="0">E7/D7*100</f>
        <v>47.470239004085286</v>
      </c>
      <c r="G7" s="51">
        <f t="shared" ref="G7:G68" si="1">E7/C7*100</f>
        <v>115.12488517762689</v>
      </c>
    </row>
    <row r="8" spans="1:8">
      <c r="A8" s="36">
        <v>311</v>
      </c>
      <c r="B8" s="35" t="s">
        <v>1317</v>
      </c>
      <c r="C8" s="131">
        <f>C9</f>
        <v>1764238.19</v>
      </c>
      <c r="D8" s="131"/>
      <c r="E8" s="131">
        <f>E9</f>
        <v>2028347.98</v>
      </c>
      <c r="F8" s="51"/>
      <c r="G8" s="51">
        <f t="shared" si="1"/>
        <v>114.97018891763136</v>
      </c>
    </row>
    <row r="9" spans="1:8">
      <c r="A9" s="42">
        <v>3111</v>
      </c>
      <c r="B9" s="43" t="s">
        <v>1289</v>
      </c>
      <c r="C9" s="123">
        <v>1764238.19</v>
      </c>
      <c r="D9" s="123"/>
      <c r="E9" s="123">
        <v>2028347.98</v>
      </c>
      <c r="F9" s="51"/>
      <c r="G9" s="51">
        <f t="shared" si="1"/>
        <v>114.97018891763136</v>
      </c>
    </row>
    <row r="10" spans="1:8">
      <c r="A10" s="42">
        <v>3112</v>
      </c>
      <c r="B10" s="43" t="s">
        <v>1410</v>
      </c>
      <c r="C10" s="123"/>
      <c r="D10" s="123"/>
      <c r="E10" s="123"/>
      <c r="F10" s="51"/>
      <c r="G10" s="51"/>
    </row>
    <row r="11" spans="1:8">
      <c r="A11" s="36">
        <v>312</v>
      </c>
      <c r="B11" s="35" t="s">
        <v>1290</v>
      </c>
      <c r="C11" s="131">
        <f>C12</f>
        <v>48393.97</v>
      </c>
      <c r="D11" s="131"/>
      <c r="E11" s="131">
        <f>E12</f>
        <v>61859.79</v>
      </c>
      <c r="F11" s="51"/>
      <c r="G11" s="51">
        <f t="shared" si="1"/>
        <v>127.82540882676085</v>
      </c>
      <c r="H11" s="7"/>
    </row>
    <row r="12" spans="1:8">
      <c r="A12" s="42">
        <v>3121</v>
      </c>
      <c r="B12" s="43" t="s">
        <v>1290</v>
      </c>
      <c r="C12" s="123">
        <v>48393.97</v>
      </c>
      <c r="D12" s="123"/>
      <c r="E12" s="123">
        <v>61859.79</v>
      </c>
      <c r="F12" s="51"/>
      <c r="G12" s="51">
        <f t="shared" si="1"/>
        <v>127.82540882676085</v>
      </c>
    </row>
    <row r="13" spans="1:8">
      <c r="A13" s="36">
        <v>313</v>
      </c>
      <c r="B13" s="44" t="s">
        <v>1318</v>
      </c>
      <c r="C13" s="131">
        <f>C14</f>
        <v>291095.48</v>
      </c>
      <c r="D13" s="131"/>
      <c r="E13" s="131">
        <f>E14+E15</f>
        <v>331706.25999999995</v>
      </c>
      <c r="F13" s="51"/>
      <c r="G13" s="51">
        <f t="shared" si="1"/>
        <v>113.9510170339986</v>
      </c>
    </row>
    <row r="14" spans="1:8">
      <c r="A14" s="42">
        <v>3132</v>
      </c>
      <c r="B14" s="43" t="s">
        <v>1356</v>
      </c>
      <c r="C14" s="123">
        <v>291095.48</v>
      </c>
      <c r="D14" s="123"/>
      <c r="E14" s="123">
        <v>331555.90999999997</v>
      </c>
      <c r="F14" s="51"/>
      <c r="G14" s="51">
        <f t="shared" si="1"/>
        <v>113.89936731411976</v>
      </c>
    </row>
    <row r="15" spans="1:8">
      <c r="A15" s="42">
        <v>3133</v>
      </c>
      <c r="B15" s="43" t="s">
        <v>1357</v>
      </c>
      <c r="C15" s="123"/>
      <c r="D15" s="123"/>
      <c r="E15" s="123">
        <v>150.35</v>
      </c>
      <c r="F15" s="51"/>
      <c r="G15" s="51"/>
    </row>
    <row r="16" spans="1:8">
      <c r="A16" s="36">
        <v>32</v>
      </c>
      <c r="B16" s="35" t="s">
        <v>1319</v>
      </c>
      <c r="C16" s="131">
        <f>C17+C22+C29+C41</f>
        <v>384312.30999999994</v>
      </c>
      <c r="D16" s="131">
        <v>801320</v>
      </c>
      <c r="E16" s="131">
        <f>E17+E22+E29+E39+E41</f>
        <v>378424.00999999995</v>
      </c>
      <c r="F16" s="51">
        <f t="shared" si="0"/>
        <v>47.225079868217435</v>
      </c>
      <c r="G16" s="51">
        <f t="shared" si="1"/>
        <v>98.467834662907364</v>
      </c>
    </row>
    <row r="17" spans="1:7">
      <c r="A17" s="36">
        <v>321</v>
      </c>
      <c r="B17" s="35" t="s">
        <v>1320</v>
      </c>
      <c r="C17" s="131">
        <f>C18+C19+C20</f>
        <v>75348.959999999992</v>
      </c>
      <c r="D17" s="131"/>
      <c r="E17" s="131">
        <f>E18+E19+E20</f>
        <v>107594.28</v>
      </c>
      <c r="F17" s="51"/>
      <c r="G17" s="51">
        <f t="shared" si="1"/>
        <v>142.79464507539325</v>
      </c>
    </row>
    <row r="18" spans="1:7">
      <c r="A18" s="42">
        <v>3211</v>
      </c>
      <c r="B18" s="43" t="s">
        <v>1264</v>
      </c>
      <c r="C18" s="123">
        <f>29926.03+78.84</f>
        <v>30004.87</v>
      </c>
      <c r="D18" s="123"/>
      <c r="E18" s="123">
        <v>60263.03</v>
      </c>
      <c r="F18" s="51"/>
      <c r="G18" s="51">
        <f t="shared" si="1"/>
        <v>200.84416296421216</v>
      </c>
    </row>
    <row r="19" spans="1:7" ht="19.5" customHeight="1">
      <c r="A19" s="42">
        <v>3212</v>
      </c>
      <c r="B19" s="62" t="s">
        <v>1265</v>
      </c>
      <c r="C19" s="123">
        <v>39650.42</v>
      </c>
      <c r="D19" s="123"/>
      <c r="E19" s="123">
        <v>39369.43</v>
      </c>
      <c r="F19" s="51"/>
      <c r="G19" s="51">
        <f t="shared" si="1"/>
        <v>99.291331592452238</v>
      </c>
    </row>
    <row r="20" spans="1:7">
      <c r="A20" s="42">
        <v>3213</v>
      </c>
      <c r="B20" s="43" t="s">
        <v>1266</v>
      </c>
      <c r="C20" s="123">
        <v>5693.67</v>
      </c>
      <c r="D20" s="123"/>
      <c r="E20" s="123">
        <v>7961.82</v>
      </c>
      <c r="F20" s="51"/>
      <c r="G20" s="51">
        <f t="shared" si="1"/>
        <v>139.83634457213009</v>
      </c>
    </row>
    <row r="21" spans="1:7">
      <c r="A21" s="42">
        <v>3214</v>
      </c>
      <c r="B21" s="43" t="s">
        <v>1454</v>
      </c>
      <c r="C21" s="123"/>
      <c r="D21" s="123"/>
      <c r="E21" s="123"/>
      <c r="F21" s="51"/>
      <c r="G21" s="51"/>
    </row>
    <row r="22" spans="1:7">
      <c r="A22" s="36">
        <v>322</v>
      </c>
      <c r="B22" s="35" t="s">
        <v>1341</v>
      </c>
      <c r="C22" s="131">
        <f>C23+C24+C25+C26+C27</f>
        <v>99078.19</v>
      </c>
      <c r="D22" s="131"/>
      <c r="E22" s="131">
        <f>E23+E24+E25+E26+E27</f>
        <v>97190.079999999987</v>
      </c>
      <c r="F22" s="51"/>
      <c r="G22" s="51">
        <f t="shared" si="1"/>
        <v>98.094323281440637</v>
      </c>
    </row>
    <row r="23" spans="1:7">
      <c r="A23" s="42">
        <v>3221</v>
      </c>
      <c r="B23" s="43" t="s">
        <v>1267</v>
      </c>
      <c r="C23" s="123">
        <v>9429.1</v>
      </c>
      <c r="D23" s="123"/>
      <c r="E23" s="123">
        <v>12370.3</v>
      </c>
      <c r="F23" s="51"/>
      <c r="G23" s="51">
        <f t="shared" si="1"/>
        <v>131.19279676745393</v>
      </c>
    </row>
    <row r="24" spans="1:7">
      <c r="A24" s="42">
        <v>3222</v>
      </c>
      <c r="B24" s="43" t="s">
        <v>1268</v>
      </c>
      <c r="C24" s="123">
        <v>5236.84</v>
      </c>
      <c r="D24" s="123"/>
      <c r="E24" s="123">
        <v>5456.38</v>
      </c>
      <c r="F24" s="51"/>
      <c r="G24" s="51">
        <f t="shared" si="1"/>
        <v>104.19222279084333</v>
      </c>
    </row>
    <row r="25" spans="1:7">
      <c r="A25" s="42">
        <v>3223</v>
      </c>
      <c r="B25" s="43" t="s">
        <v>1269</v>
      </c>
      <c r="C25" s="123">
        <v>81630.679999999993</v>
      </c>
      <c r="D25" s="123"/>
      <c r="E25" s="123">
        <v>73895.91</v>
      </c>
      <c r="F25" s="51"/>
      <c r="G25" s="51">
        <f t="shared" si="1"/>
        <v>90.524677731460784</v>
      </c>
    </row>
    <row r="26" spans="1:7" ht="15.75" customHeight="1">
      <c r="A26" s="42">
        <v>3224</v>
      </c>
      <c r="B26" s="62" t="s">
        <v>1270</v>
      </c>
      <c r="C26" s="123">
        <v>2603.85</v>
      </c>
      <c r="D26" s="123"/>
      <c r="E26" s="123">
        <v>4957.79</v>
      </c>
      <c r="F26" s="51"/>
      <c r="G26" s="51">
        <f t="shared" si="1"/>
        <v>190.40228891833249</v>
      </c>
    </row>
    <row r="27" spans="1:7" ht="15.75" customHeight="1">
      <c r="A27" s="42">
        <v>3225</v>
      </c>
      <c r="B27" s="62" t="s">
        <v>1474</v>
      </c>
      <c r="C27" s="123">
        <v>177.72</v>
      </c>
      <c r="D27" s="123"/>
      <c r="E27" s="123">
        <v>509.7</v>
      </c>
      <c r="F27" s="51"/>
      <c r="G27" s="51">
        <f t="shared" si="1"/>
        <v>286.79945982444292</v>
      </c>
    </row>
    <row r="28" spans="1:7">
      <c r="A28" s="42">
        <v>3227</v>
      </c>
      <c r="B28" s="43" t="s">
        <v>1271</v>
      </c>
      <c r="C28" s="123"/>
      <c r="D28" s="123"/>
      <c r="E28" s="123"/>
      <c r="F28" s="51"/>
      <c r="G28" s="51"/>
    </row>
    <row r="29" spans="1:7" s="5" customFormat="1">
      <c r="A29" s="36">
        <v>323</v>
      </c>
      <c r="B29" s="44" t="s">
        <v>1342</v>
      </c>
      <c r="C29" s="132">
        <f>SUM(C30:C38)</f>
        <v>205776.44</v>
      </c>
      <c r="D29" s="132"/>
      <c r="E29" s="132">
        <f>E30+E31+E32+E33+E34+E35+E36+E37+E38</f>
        <v>155544.09</v>
      </c>
      <c r="F29" s="51"/>
      <c r="G29" s="51">
        <f t="shared" si="1"/>
        <v>75.588872078844389</v>
      </c>
    </row>
    <row r="30" spans="1:7">
      <c r="A30" s="42">
        <v>3231</v>
      </c>
      <c r="B30" s="43" t="s">
        <v>1272</v>
      </c>
      <c r="C30" s="123">
        <v>1949.27</v>
      </c>
      <c r="D30" s="123"/>
      <c r="E30" s="123">
        <v>9061.0499999999993</v>
      </c>
      <c r="F30" s="51"/>
      <c r="G30" s="51">
        <f t="shared" si="1"/>
        <v>464.84324901116827</v>
      </c>
    </row>
    <row r="31" spans="1:7">
      <c r="A31" s="42">
        <v>3232</v>
      </c>
      <c r="B31" s="43" t="s">
        <v>1273</v>
      </c>
      <c r="C31" s="123">
        <v>33309.72</v>
      </c>
      <c r="D31" s="123"/>
      <c r="E31" s="123">
        <v>35959.85</v>
      </c>
      <c r="F31" s="51"/>
      <c r="G31" s="51">
        <f t="shared" si="1"/>
        <v>107.95602604885299</v>
      </c>
    </row>
    <row r="32" spans="1:7">
      <c r="A32" s="42">
        <v>3233</v>
      </c>
      <c r="B32" s="43" t="s">
        <v>1274</v>
      </c>
      <c r="C32" s="123">
        <v>851.42</v>
      </c>
      <c r="D32" s="123"/>
      <c r="E32" s="123">
        <v>668.85</v>
      </c>
      <c r="F32" s="51"/>
      <c r="G32" s="51">
        <f t="shared" si="1"/>
        <v>78.556998895962053</v>
      </c>
    </row>
    <row r="33" spans="1:7">
      <c r="A33" s="42">
        <v>3234</v>
      </c>
      <c r="B33" s="43" t="s">
        <v>1275</v>
      </c>
      <c r="C33" s="123">
        <v>21142.43</v>
      </c>
      <c r="D33" s="123"/>
      <c r="E33" s="123">
        <v>17330.68</v>
      </c>
      <c r="F33" s="51"/>
      <c r="G33" s="51">
        <f t="shared" si="1"/>
        <v>81.971088469963007</v>
      </c>
    </row>
    <row r="34" spans="1:7">
      <c r="A34" s="42">
        <v>3235</v>
      </c>
      <c r="B34" s="43" t="s">
        <v>1276</v>
      </c>
      <c r="C34" s="123">
        <v>14077.78</v>
      </c>
      <c r="D34" s="123"/>
      <c r="E34" s="123">
        <v>10750.41</v>
      </c>
      <c r="F34" s="51"/>
      <c r="G34" s="51">
        <f t="shared" si="1"/>
        <v>76.36438415716114</v>
      </c>
    </row>
    <row r="35" spans="1:7">
      <c r="A35" s="42">
        <v>3236</v>
      </c>
      <c r="B35" s="43" t="s">
        <v>1277</v>
      </c>
      <c r="C35" s="123">
        <v>7474.94</v>
      </c>
      <c r="D35" s="123"/>
      <c r="E35" s="123">
        <v>4853.76</v>
      </c>
      <c r="F35" s="51"/>
      <c r="G35" s="51">
        <f t="shared" si="1"/>
        <v>64.933765354638311</v>
      </c>
    </row>
    <row r="36" spans="1:7">
      <c r="A36" s="42">
        <v>3237</v>
      </c>
      <c r="B36" s="43" t="s">
        <v>1278</v>
      </c>
      <c r="C36" s="123">
        <v>102928.42</v>
      </c>
      <c r="D36" s="123"/>
      <c r="E36" s="123">
        <v>41554.26</v>
      </c>
      <c r="F36" s="51"/>
      <c r="G36" s="51">
        <f t="shared" si="1"/>
        <v>40.371998326604064</v>
      </c>
    </row>
    <row r="37" spans="1:7">
      <c r="A37" s="42">
        <v>3238</v>
      </c>
      <c r="B37" s="43" t="s">
        <v>1279</v>
      </c>
      <c r="C37" s="123">
        <v>11696.17</v>
      </c>
      <c r="D37" s="123"/>
      <c r="E37" s="123">
        <v>23727.16</v>
      </c>
      <c r="F37" s="51"/>
      <c r="G37" s="51">
        <f t="shared" si="1"/>
        <v>202.86264649026134</v>
      </c>
    </row>
    <row r="38" spans="1:7">
      <c r="A38" s="42">
        <v>3239</v>
      </c>
      <c r="B38" s="43" t="s">
        <v>1280</v>
      </c>
      <c r="C38" s="123">
        <v>12346.29</v>
      </c>
      <c r="D38" s="123"/>
      <c r="E38" s="123">
        <v>11638.07</v>
      </c>
      <c r="F38" s="51"/>
      <c r="G38" s="51">
        <f t="shared" si="1"/>
        <v>94.263701889393474</v>
      </c>
    </row>
    <row r="39" spans="1:7" s="61" customFormat="1">
      <c r="A39" s="36">
        <v>324</v>
      </c>
      <c r="B39" s="35" t="s">
        <v>1350</v>
      </c>
      <c r="C39" s="131"/>
      <c r="D39" s="131"/>
      <c r="E39" s="131">
        <f>E40</f>
        <v>2194.3200000000002</v>
      </c>
      <c r="F39" s="51"/>
      <c r="G39" s="51"/>
    </row>
    <row r="40" spans="1:7">
      <c r="A40" s="42">
        <v>3241</v>
      </c>
      <c r="B40" s="43" t="s">
        <v>1350</v>
      </c>
      <c r="C40" s="123"/>
      <c r="D40" s="123"/>
      <c r="E40" s="123">
        <v>2194.3200000000002</v>
      </c>
      <c r="F40" s="51"/>
      <c r="G40" s="51"/>
    </row>
    <row r="41" spans="1:7">
      <c r="A41" s="36">
        <v>329</v>
      </c>
      <c r="B41" s="35" t="s">
        <v>1284</v>
      </c>
      <c r="C41" s="131">
        <f>C43+C44+C45+C47</f>
        <v>4108.7199999999993</v>
      </c>
      <c r="D41" s="131"/>
      <c r="E41" s="131">
        <f>E42+E43+E44+E45+E46</f>
        <v>15901.24</v>
      </c>
      <c r="F41" s="51"/>
      <c r="G41" s="51">
        <f t="shared" si="1"/>
        <v>387.01201347378264</v>
      </c>
    </row>
    <row r="42" spans="1:7">
      <c r="A42" s="42">
        <v>3292</v>
      </c>
      <c r="B42" s="43" t="s">
        <v>1281</v>
      </c>
      <c r="C42" s="123"/>
      <c r="D42" s="123"/>
      <c r="E42" s="123">
        <v>1279.03</v>
      </c>
      <c r="F42" s="51"/>
      <c r="G42" s="51"/>
    </row>
    <row r="43" spans="1:7">
      <c r="A43" s="42">
        <v>3293</v>
      </c>
      <c r="B43" s="43" t="s">
        <v>1294</v>
      </c>
      <c r="C43" s="123">
        <v>124.62</v>
      </c>
      <c r="D43" s="123"/>
      <c r="E43" s="123">
        <v>6259.45</v>
      </c>
      <c r="F43" s="51"/>
      <c r="G43" s="51">
        <f t="shared" si="1"/>
        <v>5022.829401380196</v>
      </c>
    </row>
    <row r="44" spans="1:7">
      <c r="A44" s="42">
        <v>3294</v>
      </c>
      <c r="B44" s="43" t="s">
        <v>1282</v>
      </c>
      <c r="C44" s="123">
        <v>626.98</v>
      </c>
      <c r="D44" s="123"/>
      <c r="E44" s="123">
        <v>541.13</v>
      </c>
      <c r="F44" s="51"/>
      <c r="G44" s="51">
        <f t="shared" si="1"/>
        <v>86.307378225780724</v>
      </c>
    </row>
    <row r="45" spans="1:7">
      <c r="A45" s="42">
        <v>3295</v>
      </c>
      <c r="B45" s="43" t="s">
        <v>1283</v>
      </c>
      <c r="C45" s="123">
        <v>2258.1799999999998</v>
      </c>
      <c r="D45" s="123"/>
      <c r="E45" s="123">
        <v>3845.11</v>
      </c>
      <c r="F45" s="51"/>
      <c r="G45" s="51">
        <f t="shared" si="1"/>
        <v>170.27473452072024</v>
      </c>
    </row>
    <row r="46" spans="1:7">
      <c r="A46" s="42">
        <v>3296</v>
      </c>
      <c r="B46" s="43" t="s">
        <v>1421</v>
      </c>
      <c r="C46" s="123"/>
      <c r="D46" s="123"/>
      <c r="E46" s="123">
        <v>3976.52</v>
      </c>
      <c r="F46" s="51"/>
      <c r="G46" s="51"/>
    </row>
    <row r="47" spans="1:7">
      <c r="A47" s="42">
        <v>3299</v>
      </c>
      <c r="B47" s="43" t="s">
        <v>1284</v>
      </c>
      <c r="C47" s="123">
        <v>1098.94</v>
      </c>
      <c r="D47" s="123"/>
      <c r="E47" s="123"/>
      <c r="F47" s="51"/>
      <c r="G47" s="51">
        <f t="shared" si="1"/>
        <v>0</v>
      </c>
    </row>
    <row r="48" spans="1:7">
      <c r="A48" s="36">
        <v>34</v>
      </c>
      <c r="B48" s="35" t="s">
        <v>1343</v>
      </c>
      <c r="C48" s="131">
        <f>C49</f>
        <v>143.15</v>
      </c>
      <c r="D48" s="131"/>
      <c r="E48" s="131">
        <f>E49</f>
        <v>3781.97</v>
      </c>
      <c r="F48" s="51"/>
      <c r="G48" s="51">
        <f t="shared" si="1"/>
        <v>2641.962975899406</v>
      </c>
    </row>
    <row r="49" spans="1:7">
      <c r="A49" s="36">
        <v>343</v>
      </c>
      <c r="B49" s="35" t="s">
        <v>1344</v>
      </c>
      <c r="C49" s="131">
        <f>C51</f>
        <v>143.15</v>
      </c>
      <c r="D49" s="131"/>
      <c r="E49" s="131">
        <f>E51+E52</f>
        <v>3781.97</v>
      </c>
      <c r="F49" s="51"/>
      <c r="G49" s="51">
        <f t="shared" si="1"/>
        <v>2641.962975899406</v>
      </c>
    </row>
    <row r="50" spans="1:7">
      <c r="A50" s="42">
        <v>3431</v>
      </c>
      <c r="B50" s="43" t="s">
        <v>1285</v>
      </c>
      <c r="C50" s="123"/>
      <c r="D50" s="123"/>
      <c r="E50" s="123"/>
      <c r="F50" s="51"/>
      <c r="G50" s="51"/>
    </row>
    <row r="51" spans="1:7">
      <c r="A51" s="42">
        <v>3432</v>
      </c>
      <c r="B51" s="43" t="s">
        <v>1295</v>
      </c>
      <c r="C51" s="123">
        <v>143.15</v>
      </c>
      <c r="D51" s="123"/>
      <c r="E51" s="123">
        <v>100.85</v>
      </c>
      <c r="F51" s="51"/>
      <c r="G51" s="51">
        <f t="shared" si="1"/>
        <v>70.450576318546979</v>
      </c>
    </row>
    <row r="52" spans="1:7">
      <c r="A52" s="42">
        <v>3433</v>
      </c>
      <c r="B52" s="43" t="s">
        <v>1411</v>
      </c>
      <c r="C52" s="123"/>
      <c r="D52" s="123"/>
      <c r="E52" s="123">
        <v>3681.12</v>
      </c>
      <c r="F52" s="51"/>
      <c r="G52" s="51"/>
    </row>
    <row r="53" spans="1:7">
      <c r="A53" s="72">
        <v>36</v>
      </c>
      <c r="B53" s="73" t="s">
        <v>1394</v>
      </c>
      <c r="C53" s="135"/>
      <c r="D53" s="123"/>
      <c r="E53" s="123"/>
      <c r="F53" s="51"/>
      <c r="G53" s="51"/>
    </row>
    <row r="54" spans="1:7">
      <c r="A54" s="72">
        <v>369</v>
      </c>
      <c r="B54" s="73" t="s">
        <v>1375</v>
      </c>
      <c r="C54" s="135"/>
      <c r="D54" s="123"/>
      <c r="E54" s="123"/>
      <c r="F54" s="51"/>
      <c r="G54" s="51"/>
    </row>
    <row r="55" spans="1:7">
      <c r="A55" s="75">
        <v>3691</v>
      </c>
      <c r="B55" s="74" t="s">
        <v>1332</v>
      </c>
      <c r="C55" s="123"/>
      <c r="D55" s="123"/>
      <c r="E55" s="123"/>
      <c r="F55" s="51"/>
      <c r="G55" s="51"/>
    </row>
    <row r="56" spans="1:7">
      <c r="A56" s="36">
        <v>37</v>
      </c>
      <c r="B56" s="35" t="s">
        <v>1353</v>
      </c>
      <c r="C56" s="131"/>
      <c r="D56" s="131"/>
      <c r="E56" s="131"/>
      <c r="F56" s="51"/>
      <c r="G56" s="51"/>
    </row>
    <row r="57" spans="1:7">
      <c r="A57" s="36">
        <v>372</v>
      </c>
      <c r="B57" s="35" t="s">
        <v>1465</v>
      </c>
      <c r="C57" s="131"/>
      <c r="D57" s="131"/>
      <c r="E57" s="131"/>
      <c r="F57" s="51"/>
      <c r="G57" s="51"/>
    </row>
    <row r="58" spans="1:7">
      <c r="A58" s="42">
        <v>3721</v>
      </c>
      <c r="B58" s="43" t="s">
        <v>1453</v>
      </c>
      <c r="C58" s="123"/>
      <c r="D58" s="123"/>
      <c r="E58" s="123"/>
      <c r="F58" s="51"/>
      <c r="G58" s="51"/>
    </row>
    <row r="59" spans="1:7">
      <c r="A59" s="36">
        <v>38</v>
      </c>
      <c r="B59" s="35" t="s">
        <v>1352</v>
      </c>
      <c r="C59" s="131"/>
      <c r="D59" s="131"/>
      <c r="E59" s="131"/>
      <c r="F59" s="51"/>
      <c r="G59" s="51"/>
    </row>
    <row r="60" spans="1:7">
      <c r="A60" s="36">
        <v>383</v>
      </c>
      <c r="B60" s="35" t="s">
        <v>1412</v>
      </c>
      <c r="C60" s="131"/>
      <c r="D60" s="131"/>
      <c r="E60" s="131"/>
      <c r="F60" s="51"/>
      <c r="G60" s="51"/>
    </row>
    <row r="61" spans="1:7">
      <c r="A61" s="42">
        <v>3831</v>
      </c>
      <c r="B61" s="43" t="s">
        <v>1487</v>
      </c>
      <c r="C61" s="123"/>
      <c r="D61" s="123"/>
      <c r="E61" s="123"/>
      <c r="F61" s="51"/>
      <c r="G61" s="51"/>
    </row>
    <row r="62" spans="1:7">
      <c r="A62" s="36">
        <v>4</v>
      </c>
      <c r="B62" s="35" t="s">
        <v>1345</v>
      </c>
      <c r="C62" s="131">
        <f>C66</f>
        <v>30759.87</v>
      </c>
      <c r="D62" s="131"/>
      <c r="E62" s="131"/>
      <c r="F62" s="51"/>
      <c r="G62" s="51"/>
    </row>
    <row r="63" spans="1:7">
      <c r="A63" s="36">
        <v>41</v>
      </c>
      <c r="B63" s="35" t="s">
        <v>1355</v>
      </c>
      <c r="C63" s="131"/>
      <c r="D63" s="131"/>
      <c r="E63" s="131">
        <f>E66</f>
        <v>12278.060000000001</v>
      </c>
      <c r="F63" s="51"/>
      <c r="G63" s="51"/>
    </row>
    <row r="64" spans="1:7">
      <c r="A64" s="36">
        <v>412</v>
      </c>
      <c r="B64" s="35" t="s">
        <v>1464</v>
      </c>
      <c r="C64" s="131"/>
      <c r="D64" s="131"/>
      <c r="E64" s="131"/>
      <c r="F64" s="51"/>
      <c r="G64" s="51"/>
    </row>
    <row r="65" spans="1:7">
      <c r="A65" s="42">
        <v>4124</v>
      </c>
      <c r="B65" s="43" t="s">
        <v>1460</v>
      </c>
      <c r="C65" s="123"/>
      <c r="D65" s="123"/>
      <c r="E65" s="123"/>
      <c r="F65" s="51"/>
      <c r="G65" s="51"/>
    </row>
    <row r="66" spans="1:7">
      <c r="A66" s="36">
        <v>42</v>
      </c>
      <c r="B66" s="35" t="s">
        <v>1346</v>
      </c>
      <c r="C66" s="131">
        <f>C67+C74</f>
        <v>30759.87</v>
      </c>
      <c r="D66" s="131">
        <v>167928</v>
      </c>
      <c r="E66" s="131">
        <f>E67+E74</f>
        <v>12278.060000000001</v>
      </c>
      <c r="F66" s="51">
        <f t="shared" si="0"/>
        <v>7.3115025487113527</v>
      </c>
      <c r="G66" s="51">
        <f t="shared" si="1"/>
        <v>39.915838395936007</v>
      </c>
    </row>
    <row r="67" spans="1:7">
      <c r="A67" s="36">
        <v>422</v>
      </c>
      <c r="B67" s="35" t="s">
        <v>1347</v>
      </c>
      <c r="C67" s="131">
        <f>C68+C73</f>
        <v>29695.43</v>
      </c>
      <c r="D67" s="136"/>
      <c r="E67" s="131">
        <f>E68+E71+E73</f>
        <v>12028.060000000001</v>
      </c>
      <c r="F67" s="51"/>
      <c r="G67" s="51">
        <f t="shared" si="1"/>
        <v>40.504751067756892</v>
      </c>
    </row>
    <row r="68" spans="1:7">
      <c r="A68" s="42">
        <v>4221</v>
      </c>
      <c r="B68" s="43" t="s">
        <v>1286</v>
      </c>
      <c r="C68" s="123">
        <v>28218.39</v>
      </c>
      <c r="D68" s="123"/>
      <c r="E68" s="123">
        <v>6788.44</v>
      </c>
      <c r="F68" s="51"/>
      <c r="G68" s="51">
        <f t="shared" si="1"/>
        <v>24.056794168625494</v>
      </c>
    </row>
    <row r="69" spans="1:7">
      <c r="A69" s="42">
        <v>4222</v>
      </c>
      <c r="B69" s="43" t="s">
        <v>1300</v>
      </c>
      <c r="C69" s="123"/>
      <c r="D69" s="123"/>
      <c r="E69" s="123"/>
      <c r="F69" s="51"/>
      <c r="G69" s="51"/>
    </row>
    <row r="70" spans="1:7">
      <c r="A70" s="42">
        <v>4223</v>
      </c>
      <c r="B70" s="43" t="s">
        <v>1309</v>
      </c>
      <c r="C70" s="123"/>
      <c r="D70" s="123"/>
      <c r="E70" s="123"/>
      <c r="F70" s="51"/>
      <c r="G70" s="51"/>
    </row>
    <row r="71" spans="1:7">
      <c r="A71" s="42">
        <v>4224</v>
      </c>
      <c r="B71" s="43" t="s">
        <v>1537</v>
      </c>
      <c r="C71" s="123"/>
      <c r="D71" s="123"/>
      <c r="E71" s="123">
        <v>4396.58</v>
      </c>
      <c r="F71" s="51"/>
      <c r="G71" s="51"/>
    </row>
    <row r="72" spans="1:7">
      <c r="A72" s="42">
        <v>4225</v>
      </c>
      <c r="B72" s="43" t="s">
        <v>1311</v>
      </c>
      <c r="C72" s="123"/>
      <c r="D72" s="123"/>
      <c r="E72" s="123"/>
      <c r="F72" s="51"/>
      <c r="G72" s="51"/>
    </row>
    <row r="73" spans="1:7">
      <c r="A73" s="42">
        <v>4227</v>
      </c>
      <c r="B73" s="43" t="s">
        <v>1476</v>
      </c>
      <c r="C73" s="123">
        <v>1477.04</v>
      </c>
      <c r="D73" s="123"/>
      <c r="E73" s="123">
        <v>843.04</v>
      </c>
      <c r="F73" s="51"/>
      <c r="G73" s="51">
        <f t="shared" ref="G73:G134" si="2">E73/C73*100</f>
        <v>57.076314791745652</v>
      </c>
    </row>
    <row r="74" spans="1:7">
      <c r="A74" s="36">
        <v>426</v>
      </c>
      <c r="B74" s="35" t="s">
        <v>1414</v>
      </c>
      <c r="C74" s="131">
        <f>C76</f>
        <v>1064.44</v>
      </c>
      <c r="D74" s="136"/>
      <c r="E74" s="131">
        <f>E76</f>
        <v>250</v>
      </c>
      <c r="F74" s="51"/>
      <c r="G74" s="51">
        <f t="shared" si="2"/>
        <v>23.486528127466084</v>
      </c>
    </row>
    <row r="75" spans="1:7">
      <c r="A75" s="42">
        <v>4262</v>
      </c>
      <c r="B75" s="43" t="s">
        <v>1414</v>
      </c>
      <c r="C75" s="123"/>
      <c r="D75" s="123"/>
      <c r="E75" s="123"/>
      <c r="F75" s="51"/>
      <c r="G75" s="51"/>
    </row>
    <row r="76" spans="1:7">
      <c r="A76" s="42">
        <v>4263</v>
      </c>
      <c r="B76" s="43" t="s">
        <v>1538</v>
      </c>
      <c r="C76" s="123">
        <v>1064.44</v>
      </c>
      <c r="D76" s="123"/>
      <c r="E76" s="123">
        <v>250</v>
      </c>
      <c r="F76" s="51"/>
      <c r="G76" s="51">
        <f t="shared" si="2"/>
        <v>23.486528127466084</v>
      </c>
    </row>
    <row r="77" spans="1:7" s="12" customFormat="1" ht="15" customHeight="1">
      <c r="A77" s="47"/>
      <c r="B77" s="47" t="s">
        <v>1427</v>
      </c>
      <c r="C77" s="133"/>
      <c r="D77" s="133">
        <f>D78</f>
        <v>10246</v>
      </c>
      <c r="E77" s="133"/>
      <c r="F77" s="51">
        <f t="shared" ref="F77:F133" si="3">E77/D77*100</f>
        <v>0</v>
      </c>
      <c r="G77" s="51"/>
    </row>
    <row r="78" spans="1:7" s="12" customFormat="1" ht="15" customHeight="1">
      <c r="A78" s="67">
        <v>3</v>
      </c>
      <c r="B78" s="35" t="s">
        <v>1315</v>
      </c>
      <c r="C78" s="131"/>
      <c r="D78" s="131">
        <f>D79</f>
        <v>10246</v>
      </c>
      <c r="E78" s="131"/>
      <c r="F78" s="51">
        <f t="shared" si="3"/>
        <v>0</v>
      </c>
      <c r="G78" s="51"/>
    </row>
    <row r="79" spans="1:7" s="12" customFormat="1" ht="15" customHeight="1">
      <c r="A79" s="67">
        <v>31</v>
      </c>
      <c r="B79" s="35" t="s">
        <v>1316</v>
      </c>
      <c r="C79" s="131"/>
      <c r="D79" s="131">
        <v>10246</v>
      </c>
      <c r="E79" s="131"/>
      <c r="F79" s="51">
        <f t="shared" si="3"/>
        <v>0</v>
      </c>
      <c r="G79" s="51"/>
    </row>
    <row r="80" spans="1:7" s="12" customFormat="1" ht="15" customHeight="1">
      <c r="A80" s="67">
        <v>311</v>
      </c>
      <c r="B80" s="35" t="s">
        <v>1317</v>
      </c>
      <c r="C80" s="131"/>
      <c r="D80" s="131"/>
      <c r="E80" s="131"/>
      <c r="F80" s="51"/>
      <c r="G80" s="51"/>
    </row>
    <row r="81" spans="1:10" s="12" customFormat="1" ht="15" customHeight="1">
      <c r="A81" s="50">
        <v>3111</v>
      </c>
      <c r="B81" s="49" t="s">
        <v>1399</v>
      </c>
      <c r="C81" s="134"/>
      <c r="D81" s="134"/>
      <c r="E81" s="134"/>
      <c r="F81" s="51"/>
      <c r="G81" s="51"/>
      <c r="J81" s="12" t="s">
        <v>1360</v>
      </c>
    </row>
    <row r="82" spans="1:10" s="12" customFormat="1" ht="15" customHeight="1">
      <c r="A82" s="67">
        <v>312</v>
      </c>
      <c r="B82" s="35" t="s">
        <v>1290</v>
      </c>
      <c r="C82" s="135"/>
      <c r="D82" s="123"/>
      <c r="E82" s="135"/>
      <c r="F82" s="51"/>
      <c r="G82" s="51"/>
    </row>
    <row r="83" spans="1:10" s="12" customFormat="1" ht="15" customHeight="1">
      <c r="A83" s="50">
        <v>3121</v>
      </c>
      <c r="B83" s="49" t="s">
        <v>1290</v>
      </c>
      <c r="C83" s="136"/>
      <c r="D83" s="131"/>
      <c r="E83" s="136"/>
      <c r="F83" s="51"/>
      <c r="G83" s="51"/>
    </row>
    <row r="84" spans="1:10" s="12" customFormat="1" ht="15" customHeight="1">
      <c r="A84" s="67">
        <v>313</v>
      </c>
      <c r="B84" s="44" t="s">
        <v>1318</v>
      </c>
      <c r="C84" s="135"/>
      <c r="D84" s="123"/>
      <c r="E84" s="135"/>
      <c r="F84" s="51"/>
      <c r="G84" s="51"/>
    </row>
    <row r="85" spans="1:10" s="12" customFormat="1" ht="15" customHeight="1">
      <c r="A85" s="50">
        <v>3132</v>
      </c>
      <c r="B85" s="49" t="s">
        <v>1356</v>
      </c>
      <c r="C85" s="136"/>
      <c r="D85" s="131"/>
      <c r="E85" s="136"/>
      <c r="F85" s="51"/>
      <c r="G85" s="51"/>
      <c r="J85" s="12" t="s">
        <v>1360</v>
      </c>
    </row>
    <row r="86" spans="1:10" s="12" customFormat="1" ht="15" customHeight="1">
      <c r="A86" s="67">
        <v>32</v>
      </c>
      <c r="B86" s="35" t="s">
        <v>1319</v>
      </c>
      <c r="C86" s="135"/>
      <c r="D86" s="135"/>
      <c r="E86" s="135"/>
      <c r="F86" s="51"/>
      <c r="G86" s="51"/>
    </row>
    <row r="87" spans="1:10" s="12" customFormat="1" ht="15" customHeight="1">
      <c r="A87" s="67">
        <v>321</v>
      </c>
      <c r="B87" s="35" t="s">
        <v>1320</v>
      </c>
      <c r="C87" s="131"/>
      <c r="D87" s="131"/>
      <c r="E87" s="131"/>
      <c r="F87" s="51"/>
      <c r="G87" s="51"/>
    </row>
    <row r="88" spans="1:10" s="12" customFormat="1" ht="15" customHeight="1">
      <c r="A88" s="50">
        <v>3211</v>
      </c>
      <c r="B88" s="49" t="s">
        <v>1264</v>
      </c>
      <c r="C88" s="131"/>
      <c r="D88" s="131"/>
      <c r="E88" s="136"/>
      <c r="F88" s="51"/>
      <c r="G88" s="51"/>
      <c r="J88" s="12" t="s">
        <v>1360</v>
      </c>
    </row>
    <row r="89" spans="1:10" s="12" customFormat="1" ht="15" customHeight="1">
      <c r="A89" s="50">
        <v>3212</v>
      </c>
      <c r="B89" s="49" t="s">
        <v>1265</v>
      </c>
      <c r="C89" s="123"/>
      <c r="D89" s="123"/>
      <c r="E89" s="123"/>
      <c r="F89" s="51"/>
      <c r="G89" s="51"/>
    </row>
    <row r="90" spans="1:10" s="12" customFormat="1" ht="15" customHeight="1">
      <c r="A90" s="50">
        <v>3213</v>
      </c>
      <c r="B90" s="49" t="s">
        <v>1266</v>
      </c>
      <c r="C90" s="123"/>
      <c r="D90" s="123"/>
      <c r="E90" s="123"/>
      <c r="F90" s="51"/>
      <c r="G90" s="51"/>
    </row>
    <row r="91" spans="1:10" s="12" customFormat="1" ht="15" customHeight="1">
      <c r="A91" s="67">
        <v>322</v>
      </c>
      <c r="B91" s="35" t="s">
        <v>1341</v>
      </c>
      <c r="C91" s="123"/>
      <c r="D91" s="123"/>
      <c r="E91" s="123"/>
      <c r="F91" s="51"/>
      <c r="G91" s="51"/>
    </row>
    <row r="92" spans="1:10" s="12" customFormat="1" ht="15" customHeight="1">
      <c r="A92" s="50">
        <v>3221</v>
      </c>
      <c r="B92" s="49" t="s">
        <v>1267</v>
      </c>
      <c r="C92" s="131"/>
      <c r="D92" s="131"/>
      <c r="E92" s="131"/>
      <c r="F92" s="51"/>
      <c r="G92" s="51"/>
    </row>
    <row r="93" spans="1:10" s="12" customFormat="1" ht="15" customHeight="1">
      <c r="A93" s="50">
        <v>3223</v>
      </c>
      <c r="B93" s="49" t="s">
        <v>1269</v>
      </c>
      <c r="C93" s="123"/>
      <c r="D93" s="123"/>
      <c r="E93" s="123"/>
      <c r="F93" s="51"/>
      <c r="G93" s="51"/>
    </row>
    <row r="94" spans="1:10" s="12" customFormat="1" ht="15" customHeight="1">
      <c r="A94" s="67">
        <v>323</v>
      </c>
      <c r="B94" s="44" t="s">
        <v>1342</v>
      </c>
      <c r="C94" s="123"/>
      <c r="D94" s="135"/>
      <c r="E94" s="135"/>
      <c r="F94" s="51"/>
      <c r="G94" s="51"/>
    </row>
    <row r="95" spans="1:10" s="12" customFormat="1" ht="15" customHeight="1">
      <c r="A95" s="50">
        <v>3231</v>
      </c>
      <c r="B95" s="49" t="s">
        <v>1272</v>
      </c>
      <c r="C95" s="131"/>
      <c r="D95" s="131"/>
      <c r="E95" s="131"/>
      <c r="F95" s="51"/>
      <c r="G95" s="51"/>
    </row>
    <row r="96" spans="1:10" s="12" customFormat="1" ht="15" customHeight="1">
      <c r="A96" s="50">
        <v>3232</v>
      </c>
      <c r="B96" s="49" t="s">
        <v>1273</v>
      </c>
      <c r="C96" s="123"/>
      <c r="D96" s="123"/>
      <c r="E96" s="123"/>
      <c r="F96" s="51"/>
      <c r="G96" s="51"/>
    </row>
    <row r="97" spans="1:7" s="12" customFormat="1" ht="15" customHeight="1">
      <c r="A97" s="50">
        <v>3233</v>
      </c>
      <c r="B97" s="49" t="s">
        <v>1274</v>
      </c>
      <c r="C97" s="123"/>
      <c r="D97" s="123"/>
      <c r="E97" s="123"/>
      <c r="F97" s="51"/>
      <c r="G97" s="51"/>
    </row>
    <row r="98" spans="1:7" s="12" customFormat="1" ht="15" customHeight="1">
      <c r="A98" s="50">
        <v>3234</v>
      </c>
      <c r="B98" s="49" t="s">
        <v>1275</v>
      </c>
      <c r="C98" s="123"/>
      <c r="D98" s="123"/>
      <c r="E98" s="123"/>
      <c r="F98" s="51"/>
      <c r="G98" s="51"/>
    </row>
    <row r="99" spans="1:7" s="12" customFormat="1" ht="15" customHeight="1">
      <c r="A99" s="50">
        <v>3235</v>
      </c>
      <c r="B99" s="49" t="s">
        <v>1276</v>
      </c>
      <c r="C99" s="123"/>
      <c r="D99" s="123"/>
      <c r="E99" s="123"/>
      <c r="F99" s="51"/>
      <c r="G99" s="51"/>
    </row>
    <row r="100" spans="1:7" s="12" customFormat="1" ht="15" customHeight="1">
      <c r="A100" s="50">
        <v>3237</v>
      </c>
      <c r="B100" s="49" t="s">
        <v>1278</v>
      </c>
      <c r="C100" s="123"/>
      <c r="D100" s="123"/>
      <c r="E100" s="123"/>
      <c r="F100" s="51"/>
      <c r="G100" s="51"/>
    </row>
    <row r="101" spans="1:7" s="12" customFormat="1" ht="15" customHeight="1">
      <c r="A101" s="50">
        <v>3238</v>
      </c>
      <c r="B101" s="49" t="s">
        <v>1279</v>
      </c>
      <c r="C101" s="123"/>
      <c r="D101" s="123"/>
      <c r="E101" s="123"/>
      <c r="F101" s="51"/>
      <c r="G101" s="51"/>
    </row>
    <row r="102" spans="1:7" s="12" customFormat="1" ht="15" customHeight="1">
      <c r="A102" s="50">
        <v>3239</v>
      </c>
      <c r="B102" s="49" t="s">
        <v>1280</v>
      </c>
      <c r="C102" s="123"/>
      <c r="D102" s="123"/>
      <c r="E102" s="123"/>
      <c r="F102" s="51"/>
      <c r="G102" s="51"/>
    </row>
    <row r="103" spans="1:7" s="12" customFormat="1" ht="15" customHeight="1">
      <c r="A103" s="67">
        <v>329</v>
      </c>
      <c r="B103" s="35" t="s">
        <v>1284</v>
      </c>
      <c r="C103" s="123"/>
      <c r="D103" s="135"/>
      <c r="E103" s="135"/>
      <c r="F103" s="51"/>
      <c r="G103" s="51"/>
    </row>
    <row r="104" spans="1:7" s="12" customFormat="1" ht="15" customHeight="1">
      <c r="A104" s="50">
        <v>3293</v>
      </c>
      <c r="B104" s="49" t="s">
        <v>1294</v>
      </c>
      <c r="C104" s="131"/>
      <c r="D104" s="131"/>
      <c r="E104" s="136"/>
      <c r="F104" s="51"/>
      <c r="G104" s="51"/>
    </row>
    <row r="105" spans="1:7" s="12" customFormat="1" ht="15" customHeight="1">
      <c r="A105" s="50">
        <v>3299</v>
      </c>
      <c r="B105" s="49" t="s">
        <v>1284</v>
      </c>
      <c r="C105" s="123"/>
      <c r="D105" s="123"/>
      <c r="E105" s="123"/>
      <c r="F105" s="51"/>
      <c r="G105" s="51"/>
    </row>
    <row r="106" spans="1:7" s="70" customFormat="1" ht="15" customHeight="1">
      <c r="A106" s="67">
        <v>35</v>
      </c>
      <c r="B106" s="68" t="s">
        <v>1466</v>
      </c>
      <c r="C106" s="123"/>
      <c r="D106" s="123"/>
      <c r="E106" s="123"/>
      <c r="F106" s="51"/>
      <c r="G106" s="51"/>
    </row>
    <row r="107" spans="1:7" s="70" customFormat="1" ht="15" customHeight="1">
      <c r="A107" s="67">
        <v>353</v>
      </c>
      <c r="B107" s="68" t="s">
        <v>1463</v>
      </c>
      <c r="C107" s="131"/>
      <c r="D107" s="131"/>
      <c r="E107" s="131"/>
      <c r="F107" s="51"/>
      <c r="G107" s="51"/>
    </row>
    <row r="108" spans="1:7" s="12" customFormat="1" ht="15" customHeight="1">
      <c r="A108" s="50">
        <v>3531</v>
      </c>
      <c r="B108" s="49" t="s">
        <v>1463</v>
      </c>
      <c r="C108" s="131"/>
      <c r="D108" s="131"/>
      <c r="E108" s="131"/>
      <c r="F108" s="51"/>
      <c r="G108" s="51"/>
    </row>
    <row r="109" spans="1:7" s="70" customFormat="1" ht="15" customHeight="1">
      <c r="A109" s="67">
        <v>36</v>
      </c>
      <c r="B109" s="68" t="s">
        <v>1394</v>
      </c>
      <c r="C109" s="131"/>
      <c r="D109" s="131"/>
      <c r="E109" s="131"/>
      <c r="F109" s="51"/>
      <c r="G109" s="51"/>
    </row>
    <row r="110" spans="1:7" s="70" customFormat="1" ht="15" customHeight="1">
      <c r="A110" s="67">
        <v>369</v>
      </c>
      <c r="B110" s="68" t="s">
        <v>1297</v>
      </c>
      <c r="C110" s="131"/>
      <c r="D110" s="131"/>
      <c r="E110" s="131"/>
      <c r="F110" s="51"/>
      <c r="G110" s="51"/>
    </row>
    <row r="111" spans="1:7" s="12" customFormat="1" ht="15" customHeight="1">
      <c r="A111" s="50">
        <v>3691</v>
      </c>
      <c r="B111" s="49" t="s">
        <v>1297</v>
      </c>
      <c r="C111" s="123"/>
      <c r="D111" s="123"/>
      <c r="E111" s="123"/>
      <c r="F111" s="51"/>
      <c r="G111" s="51"/>
    </row>
    <row r="112" spans="1:7" s="70" customFormat="1" ht="15" customHeight="1">
      <c r="A112" s="67">
        <v>38</v>
      </c>
      <c r="B112" s="68" t="s">
        <v>1352</v>
      </c>
      <c r="C112" s="131"/>
      <c r="D112" s="131"/>
      <c r="E112" s="131"/>
      <c r="F112" s="51"/>
      <c r="G112" s="51"/>
    </row>
    <row r="113" spans="1:7" s="70" customFormat="1" ht="15" customHeight="1">
      <c r="A113" s="67">
        <v>381</v>
      </c>
      <c r="B113" s="68" t="s">
        <v>1338</v>
      </c>
      <c r="C113" s="131"/>
      <c r="D113" s="131"/>
      <c r="E113" s="131"/>
      <c r="F113" s="51"/>
      <c r="G113" s="51"/>
    </row>
    <row r="114" spans="1:7" s="12" customFormat="1" ht="15" customHeight="1">
      <c r="A114" s="50">
        <v>3813</v>
      </c>
      <c r="B114" s="49" t="s">
        <v>1307</v>
      </c>
      <c r="C114" s="123"/>
      <c r="D114" s="123"/>
      <c r="E114" s="123"/>
      <c r="F114" s="51"/>
      <c r="G114" s="51"/>
    </row>
    <row r="115" spans="1:7" s="12" customFormat="1" ht="15" customHeight="1">
      <c r="A115" s="67">
        <v>4</v>
      </c>
      <c r="B115" s="35" t="s">
        <v>1345</v>
      </c>
      <c r="C115" s="131"/>
      <c r="D115" s="131"/>
      <c r="E115" s="131"/>
      <c r="F115" s="51"/>
      <c r="G115" s="51"/>
    </row>
    <row r="116" spans="1:7" s="12" customFormat="1" ht="15" customHeight="1">
      <c r="A116" s="67">
        <v>42</v>
      </c>
      <c r="B116" s="35" t="s">
        <v>1346</v>
      </c>
      <c r="C116" s="131"/>
      <c r="D116" s="131"/>
      <c r="E116" s="131"/>
      <c r="F116" s="51"/>
      <c r="G116" s="51"/>
    </row>
    <row r="117" spans="1:7" s="12" customFormat="1" ht="15" customHeight="1">
      <c r="A117" s="67">
        <v>422</v>
      </c>
      <c r="B117" s="35" t="s">
        <v>1347</v>
      </c>
      <c r="C117" s="131"/>
      <c r="D117" s="131"/>
      <c r="E117" s="131"/>
      <c r="F117" s="51"/>
      <c r="G117" s="51"/>
    </row>
    <row r="118" spans="1:7" s="12" customFormat="1" ht="15" customHeight="1">
      <c r="A118" s="50">
        <v>4221</v>
      </c>
      <c r="B118" s="49" t="s">
        <v>1286</v>
      </c>
      <c r="C118" s="123"/>
      <c r="D118" s="123"/>
      <c r="E118" s="123"/>
      <c r="F118" s="51"/>
      <c r="G118" s="51"/>
    </row>
    <row r="119" spans="1:7" s="12" customFormat="1" ht="15" customHeight="1">
      <c r="A119" s="50">
        <v>4224</v>
      </c>
      <c r="B119" s="49" t="s">
        <v>1310</v>
      </c>
      <c r="C119" s="123"/>
      <c r="D119" s="123"/>
      <c r="E119" s="123"/>
      <c r="F119" s="51"/>
      <c r="G119" s="51"/>
    </row>
    <row r="120" spans="1:7" s="70" customFormat="1" ht="15" customHeight="1">
      <c r="A120" s="67">
        <v>426</v>
      </c>
      <c r="B120" s="68" t="s">
        <v>1414</v>
      </c>
      <c r="C120" s="131"/>
      <c r="D120" s="131"/>
      <c r="E120" s="131"/>
      <c r="F120" s="51"/>
      <c r="G120" s="51"/>
    </row>
    <row r="121" spans="1:7" s="12" customFormat="1" ht="15" customHeight="1">
      <c r="A121" s="50">
        <v>4262</v>
      </c>
      <c r="B121" s="49" t="s">
        <v>1414</v>
      </c>
      <c r="C121" s="123"/>
      <c r="D121" s="123"/>
      <c r="E121" s="123"/>
      <c r="F121" s="51"/>
      <c r="G121" s="51"/>
    </row>
    <row r="122" spans="1:7" ht="16">
      <c r="A122" s="47"/>
      <c r="B122" s="47" t="s">
        <v>1263</v>
      </c>
      <c r="C122" s="56">
        <f>C123+C182</f>
        <v>1549908.77</v>
      </c>
      <c r="D122" s="56">
        <f>D123+D182</f>
        <v>2877115</v>
      </c>
      <c r="E122" s="56">
        <f>E123+E182+E202</f>
        <v>1894217.3099999998</v>
      </c>
      <c r="F122" s="51">
        <f t="shared" si="3"/>
        <v>65.837386062079545</v>
      </c>
      <c r="G122" s="51">
        <f t="shared" si="2"/>
        <v>122.21476171142641</v>
      </c>
    </row>
    <row r="123" spans="1:7">
      <c r="A123" s="36">
        <v>3</v>
      </c>
      <c r="B123" s="35" t="s">
        <v>1358</v>
      </c>
      <c r="C123" s="131">
        <f>C124+C133+C165</f>
        <v>1494855.99</v>
      </c>
      <c r="D123" s="131">
        <f>D124+D133+D165</f>
        <v>2822207</v>
      </c>
      <c r="E123" s="131">
        <f>E124+E133+E165+E176</f>
        <v>1696075.7199999997</v>
      </c>
      <c r="F123" s="51">
        <f t="shared" si="3"/>
        <v>60.097495329010229</v>
      </c>
      <c r="G123" s="51">
        <f t="shared" si="2"/>
        <v>113.46081036207372</v>
      </c>
    </row>
    <row r="124" spans="1:7">
      <c r="A124" s="36">
        <v>31</v>
      </c>
      <c r="B124" s="35" t="s">
        <v>1316</v>
      </c>
      <c r="C124" s="131">
        <f>C125+C128+C130</f>
        <v>749237.21000000008</v>
      </c>
      <c r="D124" s="131">
        <v>1533970</v>
      </c>
      <c r="E124" s="131">
        <f>E125+E128+E130</f>
        <v>815759.86</v>
      </c>
      <c r="F124" s="51">
        <f t="shared" si="3"/>
        <v>53.179648884919516</v>
      </c>
      <c r="G124" s="51">
        <f t="shared" si="2"/>
        <v>108.8787167951789</v>
      </c>
    </row>
    <row r="125" spans="1:7">
      <c r="A125" s="36">
        <v>311</v>
      </c>
      <c r="B125" s="35" t="s">
        <v>1289</v>
      </c>
      <c r="C125" s="131">
        <f>C126</f>
        <v>612160.05000000005</v>
      </c>
      <c r="D125" s="131"/>
      <c r="E125" s="131">
        <f>E126</f>
        <v>671834.37</v>
      </c>
      <c r="F125" s="51"/>
      <c r="G125" s="51">
        <f t="shared" si="2"/>
        <v>109.74815654827523</v>
      </c>
    </row>
    <row r="126" spans="1:7">
      <c r="A126" s="42">
        <v>3111</v>
      </c>
      <c r="B126" s="43" t="s">
        <v>1289</v>
      </c>
      <c r="C126" s="123">
        <v>612160.05000000005</v>
      </c>
      <c r="D126" s="123"/>
      <c r="E126" s="123">
        <v>671834.37</v>
      </c>
      <c r="F126" s="51"/>
      <c r="G126" s="51">
        <f t="shared" si="2"/>
        <v>109.74815654827523</v>
      </c>
    </row>
    <row r="127" spans="1:7">
      <c r="A127" s="42">
        <v>3112</v>
      </c>
      <c r="B127" s="43" t="s">
        <v>1410</v>
      </c>
      <c r="C127" s="123"/>
      <c r="D127" s="123"/>
      <c r="E127" s="123"/>
      <c r="F127" s="51"/>
      <c r="G127" s="51"/>
    </row>
    <row r="128" spans="1:7">
      <c r="A128" s="36">
        <v>312</v>
      </c>
      <c r="B128" s="35" t="s">
        <v>1290</v>
      </c>
      <c r="C128" s="131">
        <f>C129</f>
        <v>35191.43</v>
      </c>
      <c r="D128" s="131"/>
      <c r="E128" s="131">
        <f>E129</f>
        <v>31162.23</v>
      </c>
      <c r="F128" s="51"/>
      <c r="G128" s="51">
        <f t="shared" si="2"/>
        <v>88.550621557578083</v>
      </c>
    </row>
    <row r="129" spans="1:7">
      <c r="A129" s="42">
        <v>3121</v>
      </c>
      <c r="B129" s="43" t="s">
        <v>1290</v>
      </c>
      <c r="C129" s="123">
        <v>35191.43</v>
      </c>
      <c r="D129" s="123"/>
      <c r="E129" s="123">
        <v>31162.23</v>
      </c>
      <c r="F129" s="51"/>
      <c r="G129" s="51">
        <f t="shared" si="2"/>
        <v>88.550621557578083</v>
      </c>
    </row>
    <row r="130" spans="1:7">
      <c r="A130" s="36">
        <v>313</v>
      </c>
      <c r="B130" s="44" t="s">
        <v>1318</v>
      </c>
      <c r="C130" s="131">
        <f>C131+C132</f>
        <v>101885.73</v>
      </c>
      <c r="D130" s="131"/>
      <c r="E130" s="131">
        <f>E131</f>
        <v>112763.26</v>
      </c>
      <c r="F130" s="51"/>
      <c r="G130" s="51">
        <f t="shared" si="2"/>
        <v>110.67620558835864</v>
      </c>
    </row>
    <row r="131" spans="1:7">
      <c r="A131" s="42">
        <v>3132</v>
      </c>
      <c r="B131" s="43" t="s">
        <v>1356</v>
      </c>
      <c r="C131" s="123">
        <v>101798.92</v>
      </c>
      <c r="D131" s="123"/>
      <c r="E131" s="123">
        <v>112763.26</v>
      </c>
      <c r="F131" s="51"/>
      <c r="G131" s="51">
        <f t="shared" si="2"/>
        <v>110.77058577831671</v>
      </c>
    </row>
    <row r="132" spans="1:7" ht="16">
      <c r="A132" s="42">
        <v>3133</v>
      </c>
      <c r="B132" s="62" t="s">
        <v>1357</v>
      </c>
      <c r="C132" s="123">
        <v>86.81</v>
      </c>
      <c r="D132" s="123"/>
      <c r="E132" s="123"/>
      <c r="F132" s="51"/>
      <c r="G132" s="51">
        <f t="shared" si="2"/>
        <v>0</v>
      </c>
    </row>
    <row r="133" spans="1:7">
      <c r="A133" s="36">
        <v>32</v>
      </c>
      <c r="B133" s="35" t="s">
        <v>1319</v>
      </c>
      <c r="C133" s="131">
        <f>C134+C139+C146+C156+C158</f>
        <v>737439.29999999993</v>
      </c>
      <c r="D133" s="131">
        <v>1271867</v>
      </c>
      <c r="E133" s="131">
        <f>E134+E139+E146+E156+E158</f>
        <v>873559.69</v>
      </c>
      <c r="F133" s="51">
        <f t="shared" si="3"/>
        <v>68.683257762014421</v>
      </c>
      <c r="G133" s="51">
        <f t="shared" si="2"/>
        <v>118.45852126405522</v>
      </c>
    </row>
    <row r="134" spans="1:7">
      <c r="A134" s="36">
        <v>321</v>
      </c>
      <c r="B134" s="35" t="s">
        <v>1320</v>
      </c>
      <c r="C134" s="131">
        <f>C135+C136+C137+C138</f>
        <v>101875.12000000001</v>
      </c>
      <c r="D134" s="131"/>
      <c r="E134" s="131">
        <f>E135+E136+E137+E138</f>
        <v>110270.42</v>
      </c>
      <c r="F134" s="51"/>
      <c r="G134" s="51">
        <f t="shared" si="2"/>
        <v>108.24077556914777</v>
      </c>
    </row>
    <row r="135" spans="1:7">
      <c r="A135" s="42">
        <v>3211</v>
      </c>
      <c r="B135" s="43" t="s">
        <v>1264</v>
      </c>
      <c r="C135" s="123">
        <f>81729.42+46.13</f>
        <v>81775.55</v>
      </c>
      <c r="D135" s="123"/>
      <c r="E135" s="123">
        <v>93548.479999999996</v>
      </c>
      <c r="F135" s="51"/>
      <c r="G135" s="51">
        <f t="shared" ref="G135:G192" si="4">E135/C135*100</f>
        <v>114.39663811493776</v>
      </c>
    </row>
    <row r="136" spans="1:7" ht="17.25" customHeight="1">
      <c r="A136" s="42">
        <v>3212</v>
      </c>
      <c r="B136" s="62" t="s">
        <v>1265</v>
      </c>
      <c r="C136" s="123">
        <v>9851.69</v>
      </c>
      <c r="D136" s="123"/>
      <c r="E136" s="123">
        <v>8491.24</v>
      </c>
      <c r="F136" s="51"/>
      <c r="G136" s="51">
        <f t="shared" si="4"/>
        <v>86.190694185464622</v>
      </c>
    </row>
    <row r="137" spans="1:7">
      <c r="A137" s="42">
        <v>3213</v>
      </c>
      <c r="B137" s="43" t="s">
        <v>1291</v>
      </c>
      <c r="C137" s="123">
        <v>10162.14</v>
      </c>
      <c r="D137" s="123"/>
      <c r="E137" s="123">
        <v>8178.44</v>
      </c>
      <c r="F137" s="51"/>
      <c r="G137" s="51">
        <f t="shared" si="4"/>
        <v>80.479505301048789</v>
      </c>
    </row>
    <row r="138" spans="1:7">
      <c r="A138" s="42">
        <v>3214</v>
      </c>
      <c r="B138" s="43" t="s">
        <v>1452</v>
      </c>
      <c r="C138" s="123">
        <v>85.74</v>
      </c>
      <c r="D138" s="123"/>
      <c r="E138" s="123">
        <v>52.26</v>
      </c>
      <c r="F138" s="51"/>
      <c r="G138" s="51">
        <f t="shared" si="4"/>
        <v>60.951714485654307</v>
      </c>
    </row>
    <row r="139" spans="1:7">
      <c r="A139" s="36">
        <v>322</v>
      </c>
      <c r="B139" s="35" t="s">
        <v>1341</v>
      </c>
      <c r="C139" s="131">
        <f>C140+C141+C142+C143+C144+C145</f>
        <v>52871.62999999999</v>
      </c>
      <c r="D139" s="131"/>
      <c r="E139" s="131">
        <f>E140+E141+E142+E143+E145</f>
        <v>70586.559999999998</v>
      </c>
      <c r="F139" s="51"/>
      <c r="G139" s="51">
        <f t="shared" si="4"/>
        <v>133.50554919528679</v>
      </c>
    </row>
    <row r="140" spans="1:7">
      <c r="A140" s="42">
        <v>3221</v>
      </c>
      <c r="B140" s="43" t="s">
        <v>1267</v>
      </c>
      <c r="C140" s="123">
        <v>21876.49</v>
      </c>
      <c r="D140" s="123"/>
      <c r="E140" s="123">
        <v>21168.93</v>
      </c>
      <c r="F140" s="51"/>
      <c r="G140" s="51">
        <f t="shared" si="4"/>
        <v>96.765660304738105</v>
      </c>
    </row>
    <row r="141" spans="1:7">
      <c r="A141" s="42">
        <v>3222</v>
      </c>
      <c r="B141" s="43" t="s">
        <v>1268</v>
      </c>
      <c r="C141" s="123">
        <v>4585.59</v>
      </c>
      <c r="D141" s="123"/>
      <c r="E141" s="123">
        <f>17925.07+12145.76</f>
        <v>30070.83</v>
      </c>
      <c r="F141" s="51"/>
      <c r="G141" s="51">
        <f t="shared" si="4"/>
        <v>655.76796006620737</v>
      </c>
    </row>
    <row r="142" spans="1:7">
      <c r="A142" s="42">
        <v>3223</v>
      </c>
      <c r="B142" s="43" t="s">
        <v>1269</v>
      </c>
      <c r="C142" s="123">
        <v>2130.8000000000002</v>
      </c>
      <c r="D142" s="123"/>
      <c r="E142" s="123">
        <v>1184.1099999999999</v>
      </c>
      <c r="F142" s="51"/>
      <c r="G142" s="51">
        <f t="shared" si="4"/>
        <v>55.571146987047101</v>
      </c>
    </row>
    <row r="143" spans="1:7" ht="15.75" customHeight="1">
      <c r="A143" s="42">
        <v>3224</v>
      </c>
      <c r="B143" s="62" t="s">
        <v>1270</v>
      </c>
      <c r="C143" s="123">
        <v>20741.599999999999</v>
      </c>
      <c r="D143" s="123"/>
      <c r="E143" s="123">
        <v>17644.96</v>
      </c>
      <c r="F143" s="51"/>
      <c r="G143" s="51">
        <f t="shared" si="4"/>
        <v>85.07038994098815</v>
      </c>
    </row>
    <row r="144" spans="1:7" ht="16">
      <c r="A144" s="42">
        <v>3225</v>
      </c>
      <c r="B144" s="62" t="s">
        <v>1474</v>
      </c>
      <c r="C144" s="123">
        <v>1419.74</v>
      </c>
      <c r="D144" s="123"/>
      <c r="E144" s="123"/>
      <c r="F144" s="51"/>
      <c r="G144" s="51">
        <f t="shared" si="4"/>
        <v>0</v>
      </c>
    </row>
    <row r="145" spans="1:7" ht="16">
      <c r="A145" s="42">
        <v>3227</v>
      </c>
      <c r="B145" s="62" t="s">
        <v>1475</v>
      </c>
      <c r="C145" s="123">
        <v>2117.41</v>
      </c>
      <c r="D145" s="123"/>
      <c r="E145" s="123">
        <v>517.73</v>
      </c>
      <c r="F145" s="51"/>
      <c r="G145" s="51">
        <f t="shared" si="4"/>
        <v>24.451098275723645</v>
      </c>
    </row>
    <row r="146" spans="1:7">
      <c r="A146" s="36">
        <v>323</v>
      </c>
      <c r="B146" s="44" t="s">
        <v>1342</v>
      </c>
      <c r="C146" s="131">
        <f>SUM(C147:C155)</f>
        <v>513199.32999999996</v>
      </c>
      <c r="D146" s="131"/>
      <c r="E146" s="131">
        <f>E147+E148+E149+E150+E151+E153+E154+E155</f>
        <v>610112.59</v>
      </c>
      <c r="F146" s="51"/>
      <c r="G146" s="51">
        <f t="shared" si="4"/>
        <v>118.8841361114014</v>
      </c>
    </row>
    <row r="147" spans="1:7">
      <c r="A147" s="42">
        <v>3231</v>
      </c>
      <c r="B147" s="43" t="s">
        <v>1272</v>
      </c>
      <c r="C147" s="123">
        <v>11216.87</v>
      </c>
      <c r="D147" s="123"/>
      <c r="E147" s="123">
        <v>30943.89</v>
      </c>
      <c r="F147" s="51"/>
      <c r="G147" s="51">
        <f t="shared" si="4"/>
        <v>275.86920415409998</v>
      </c>
    </row>
    <row r="148" spans="1:7">
      <c r="A148" s="42">
        <v>3232</v>
      </c>
      <c r="B148" s="43" t="s">
        <v>1273</v>
      </c>
      <c r="C148" s="123">
        <v>123445.04</v>
      </c>
      <c r="D148" s="123"/>
      <c r="E148" s="123">
        <v>67976.960000000006</v>
      </c>
      <c r="F148" s="51"/>
      <c r="G148" s="51">
        <f t="shared" si="4"/>
        <v>55.066578616686435</v>
      </c>
    </row>
    <row r="149" spans="1:7">
      <c r="A149" s="42">
        <v>3233</v>
      </c>
      <c r="B149" s="43" t="s">
        <v>1274</v>
      </c>
      <c r="C149" s="123">
        <v>2985.95</v>
      </c>
      <c r="D149" s="123"/>
      <c r="E149" s="123">
        <v>3467.15</v>
      </c>
      <c r="F149" s="51"/>
      <c r="G149" s="51">
        <f t="shared" si="4"/>
        <v>116.11547413720926</v>
      </c>
    </row>
    <row r="150" spans="1:7">
      <c r="A150" s="42">
        <v>3234</v>
      </c>
      <c r="B150" s="43" t="s">
        <v>1275</v>
      </c>
      <c r="C150" s="123"/>
      <c r="D150" s="123"/>
      <c r="E150" s="123">
        <v>270</v>
      </c>
      <c r="F150" s="51"/>
      <c r="G150" s="51"/>
    </row>
    <row r="151" spans="1:7">
      <c r="A151" s="42">
        <v>3235</v>
      </c>
      <c r="B151" s="43" t="s">
        <v>1276</v>
      </c>
      <c r="C151" s="123">
        <v>28758.47</v>
      </c>
      <c r="D151" s="123"/>
      <c r="E151" s="123">
        <v>45487.97</v>
      </c>
      <c r="F151" s="51"/>
      <c r="G151" s="51">
        <f t="shared" si="4"/>
        <v>158.17242711451618</v>
      </c>
    </row>
    <row r="152" spans="1:7">
      <c r="A152" s="42">
        <v>3236</v>
      </c>
      <c r="B152" s="43" t="s">
        <v>1277</v>
      </c>
      <c r="C152" s="123">
        <v>3923.58</v>
      </c>
      <c r="D152" s="123"/>
      <c r="E152" s="123"/>
      <c r="F152" s="51"/>
      <c r="G152" s="51">
        <f t="shared" si="4"/>
        <v>0</v>
      </c>
    </row>
    <row r="153" spans="1:7">
      <c r="A153" s="42">
        <v>3237</v>
      </c>
      <c r="B153" s="43" t="s">
        <v>1278</v>
      </c>
      <c r="C153" s="123">
        <v>303448.55</v>
      </c>
      <c r="D153" s="123"/>
      <c r="E153" s="123">
        <v>408022.87</v>
      </c>
      <c r="F153" s="51"/>
      <c r="G153" s="51">
        <f t="shared" si="4"/>
        <v>134.46196068493325</v>
      </c>
    </row>
    <row r="154" spans="1:7">
      <c r="A154" s="42">
        <v>3238</v>
      </c>
      <c r="B154" s="43" t="s">
        <v>1279</v>
      </c>
      <c r="C154" s="123"/>
      <c r="D154" s="123"/>
      <c r="E154" s="123">
        <v>10225</v>
      </c>
      <c r="F154" s="51"/>
      <c r="G154" s="51"/>
    </row>
    <row r="155" spans="1:7">
      <c r="A155" s="42">
        <v>3239</v>
      </c>
      <c r="B155" s="43" t="s">
        <v>1280</v>
      </c>
      <c r="C155" s="123">
        <v>39420.870000000003</v>
      </c>
      <c r="D155" s="123"/>
      <c r="E155" s="123">
        <f>31572.99+12145.76</f>
        <v>43718.75</v>
      </c>
      <c r="F155" s="51"/>
      <c r="G155" s="51">
        <f t="shared" si="4"/>
        <v>110.90254984225361</v>
      </c>
    </row>
    <row r="156" spans="1:7">
      <c r="A156" s="36">
        <v>324</v>
      </c>
      <c r="B156" s="35" t="s">
        <v>1350</v>
      </c>
      <c r="C156" s="131">
        <f>C157</f>
        <v>9093.83</v>
      </c>
      <c r="D156" s="131"/>
      <c r="E156" s="131">
        <f>E157</f>
        <v>11192.73</v>
      </c>
      <c r="F156" s="51"/>
      <c r="G156" s="51">
        <f t="shared" si="4"/>
        <v>123.08048424041355</v>
      </c>
    </row>
    <row r="157" spans="1:7">
      <c r="A157" s="42">
        <v>3241</v>
      </c>
      <c r="B157" s="43" t="s">
        <v>1293</v>
      </c>
      <c r="C157" s="123">
        <v>9093.83</v>
      </c>
      <c r="D157" s="123"/>
      <c r="E157" s="123">
        <v>11192.73</v>
      </c>
      <c r="F157" s="51"/>
      <c r="G157" s="51">
        <f t="shared" si="4"/>
        <v>123.08048424041355</v>
      </c>
    </row>
    <row r="158" spans="1:7">
      <c r="A158" s="36">
        <v>329</v>
      </c>
      <c r="B158" s="35" t="s">
        <v>1284</v>
      </c>
      <c r="C158" s="131">
        <f>SUM(C159:C164)</f>
        <v>60399.389999999992</v>
      </c>
      <c r="D158" s="131"/>
      <c r="E158" s="131">
        <f>E159+E160+E161+E162+E164</f>
        <v>71397.39</v>
      </c>
      <c r="F158" s="51"/>
      <c r="G158" s="51">
        <f t="shared" si="4"/>
        <v>118.20879316827539</v>
      </c>
    </row>
    <row r="159" spans="1:7">
      <c r="A159" s="42">
        <v>3292</v>
      </c>
      <c r="B159" s="43" t="s">
        <v>1281</v>
      </c>
      <c r="C159" s="123">
        <v>1058.58</v>
      </c>
      <c r="D159" s="123"/>
      <c r="E159" s="123">
        <v>3713.55</v>
      </c>
      <c r="F159" s="51"/>
      <c r="G159" s="51">
        <f t="shared" si="4"/>
        <v>350.80485178257675</v>
      </c>
    </row>
    <row r="160" spans="1:7">
      <c r="A160" s="42">
        <v>3293</v>
      </c>
      <c r="B160" s="43" t="s">
        <v>1294</v>
      </c>
      <c r="C160" s="123">
        <v>31374.27</v>
      </c>
      <c r="D160" s="123"/>
      <c r="E160" s="123">
        <v>41901.54</v>
      </c>
      <c r="F160" s="51"/>
      <c r="G160" s="51">
        <f t="shared" si="4"/>
        <v>133.55383248757659</v>
      </c>
    </row>
    <row r="161" spans="1:7">
      <c r="A161" s="42">
        <v>3294</v>
      </c>
      <c r="B161" s="43" t="s">
        <v>1282</v>
      </c>
      <c r="C161" s="123">
        <v>16175.13</v>
      </c>
      <c r="D161" s="123"/>
      <c r="E161" s="123">
        <v>18092.599999999999</v>
      </c>
      <c r="F161" s="51"/>
      <c r="G161" s="51">
        <f t="shared" si="4"/>
        <v>111.85443331831027</v>
      </c>
    </row>
    <row r="162" spans="1:7">
      <c r="A162" s="42">
        <v>3295</v>
      </c>
      <c r="B162" s="43" t="s">
        <v>1283</v>
      </c>
      <c r="C162" s="123">
        <v>4188.2299999999996</v>
      </c>
      <c r="D162" s="123"/>
      <c r="E162" s="123">
        <v>1262.07</v>
      </c>
      <c r="F162" s="51"/>
      <c r="G162" s="51">
        <f t="shared" si="4"/>
        <v>30.133731910616181</v>
      </c>
    </row>
    <row r="163" spans="1:7">
      <c r="A163" s="148">
        <v>3296</v>
      </c>
      <c r="B163" s="149" t="s">
        <v>1421</v>
      </c>
      <c r="C163" s="144">
        <v>3152.17</v>
      </c>
      <c r="D163" s="144"/>
      <c r="E163" s="144"/>
      <c r="F163" s="51"/>
      <c r="G163" s="51">
        <f t="shared" si="4"/>
        <v>0</v>
      </c>
    </row>
    <row r="164" spans="1:7">
      <c r="A164" s="42">
        <v>3299</v>
      </c>
      <c r="B164" s="43" t="s">
        <v>1284</v>
      </c>
      <c r="C164" s="123">
        <v>4451.01</v>
      </c>
      <c r="D164" s="123"/>
      <c r="E164" s="123">
        <v>6427.63</v>
      </c>
      <c r="F164" s="51"/>
      <c r="G164" s="51">
        <f t="shared" si="4"/>
        <v>144.40834776825932</v>
      </c>
    </row>
    <row r="165" spans="1:7">
      <c r="A165" s="36">
        <v>34</v>
      </c>
      <c r="B165" s="35" t="s">
        <v>1343</v>
      </c>
      <c r="C165" s="131">
        <f>C166+C168</f>
        <v>8179.4800000000005</v>
      </c>
      <c r="D165" s="131">
        <v>16370</v>
      </c>
      <c r="E165" s="131">
        <f>E166+E168</f>
        <v>6099.0199999999995</v>
      </c>
      <c r="F165" s="51">
        <f t="shared" ref="F165:F183" si="5">E165/D165*100</f>
        <v>37.257299938912638</v>
      </c>
      <c r="G165" s="51">
        <f t="shared" si="4"/>
        <v>74.564886765417839</v>
      </c>
    </row>
    <row r="166" spans="1:7">
      <c r="A166" s="36">
        <v>342</v>
      </c>
      <c r="B166" s="35" t="s">
        <v>1535</v>
      </c>
      <c r="C166" s="131">
        <f>C167</f>
        <v>75.13</v>
      </c>
      <c r="D166" s="131"/>
      <c r="E166" s="131">
        <f>E167</f>
        <v>387.26</v>
      </c>
      <c r="F166" s="51"/>
      <c r="G166" s="51">
        <f t="shared" si="4"/>
        <v>515.45321442832426</v>
      </c>
    </row>
    <row r="167" spans="1:7">
      <c r="A167" s="42">
        <v>3423</v>
      </c>
      <c r="B167" s="43" t="s">
        <v>1539</v>
      </c>
      <c r="C167" s="123">
        <v>75.13</v>
      </c>
      <c r="D167" s="131"/>
      <c r="E167" s="123">
        <v>387.26</v>
      </c>
      <c r="F167" s="51"/>
      <c r="G167" s="51">
        <f t="shared" si="4"/>
        <v>515.45321442832426</v>
      </c>
    </row>
    <row r="168" spans="1:7">
      <c r="A168" s="36">
        <v>343</v>
      </c>
      <c r="B168" s="35" t="s">
        <v>1344</v>
      </c>
      <c r="C168" s="131">
        <f>C169+C170+C171</f>
        <v>8104.35</v>
      </c>
      <c r="D168" s="131"/>
      <c r="E168" s="131">
        <f>E169+E170+E171</f>
        <v>5711.7599999999993</v>
      </c>
      <c r="F168" s="51"/>
      <c r="G168" s="51">
        <f t="shared" si="4"/>
        <v>70.477706416924235</v>
      </c>
    </row>
    <row r="169" spans="1:7">
      <c r="A169" s="42">
        <v>3431</v>
      </c>
      <c r="B169" s="43" t="s">
        <v>1285</v>
      </c>
      <c r="C169" s="123">
        <v>5397.68</v>
      </c>
      <c r="D169" s="123"/>
      <c r="E169" s="123">
        <v>4872.9799999999996</v>
      </c>
      <c r="F169" s="51"/>
      <c r="G169" s="51">
        <f t="shared" si="4"/>
        <v>90.279156971143152</v>
      </c>
    </row>
    <row r="170" spans="1:7" ht="16">
      <c r="A170" s="42">
        <v>3432</v>
      </c>
      <c r="B170" s="62" t="s">
        <v>1295</v>
      </c>
      <c r="C170" s="123">
        <v>709.7</v>
      </c>
      <c r="D170" s="123"/>
      <c r="E170" s="123">
        <v>779.12</v>
      </c>
      <c r="F170" s="51"/>
      <c r="G170" s="51">
        <f t="shared" si="4"/>
        <v>109.78159785824997</v>
      </c>
    </row>
    <row r="171" spans="1:7">
      <c r="A171" s="42">
        <v>3433</v>
      </c>
      <c r="B171" s="43" t="s">
        <v>1411</v>
      </c>
      <c r="C171" s="123">
        <v>1996.97</v>
      </c>
      <c r="D171" s="123"/>
      <c r="E171" s="123">
        <v>59.66</v>
      </c>
      <c r="F171" s="51"/>
      <c r="G171" s="51">
        <f t="shared" si="4"/>
        <v>2.9875261020445976</v>
      </c>
    </row>
    <row r="172" spans="1:7">
      <c r="A172" s="42">
        <v>3434</v>
      </c>
      <c r="B172" s="43" t="s">
        <v>1296</v>
      </c>
      <c r="C172" s="123"/>
      <c r="D172" s="123"/>
      <c r="E172" s="123"/>
      <c r="F172" s="51"/>
      <c r="G172" s="51"/>
    </row>
    <row r="173" spans="1:7">
      <c r="A173" s="36">
        <v>36</v>
      </c>
      <c r="B173" s="35" t="s">
        <v>1351</v>
      </c>
      <c r="C173" s="131"/>
      <c r="D173" s="131"/>
      <c r="E173" s="131"/>
      <c r="F173" s="51"/>
      <c r="G173" s="51"/>
    </row>
    <row r="174" spans="1:7">
      <c r="A174" s="36">
        <v>369</v>
      </c>
      <c r="B174" s="35" t="s">
        <v>1297</v>
      </c>
      <c r="C174" s="131"/>
      <c r="D174" s="131"/>
      <c r="E174" s="131"/>
      <c r="F174" s="51"/>
      <c r="G174" s="51"/>
    </row>
    <row r="175" spans="1:7">
      <c r="A175" s="42">
        <v>3691</v>
      </c>
      <c r="B175" s="43" t="s">
        <v>1297</v>
      </c>
      <c r="C175" s="123"/>
      <c r="D175" s="123"/>
      <c r="E175" s="123"/>
      <c r="F175" s="51"/>
      <c r="G175" s="51"/>
    </row>
    <row r="176" spans="1:7">
      <c r="A176" s="36">
        <v>38</v>
      </c>
      <c r="B176" s="35" t="s">
        <v>1352</v>
      </c>
      <c r="C176" s="131"/>
      <c r="D176" s="131"/>
      <c r="E176" s="131">
        <f>E180</f>
        <v>657.15</v>
      </c>
      <c r="F176" s="51"/>
      <c r="G176" s="51"/>
    </row>
    <row r="177" spans="1:7">
      <c r="A177" s="36">
        <v>381</v>
      </c>
      <c r="B177" s="35" t="s">
        <v>1338</v>
      </c>
      <c r="C177" s="131"/>
      <c r="D177" s="131"/>
      <c r="E177" s="131"/>
      <c r="F177" s="51"/>
      <c r="G177" s="51"/>
    </row>
    <row r="178" spans="1:7">
      <c r="A178" s="42">
        <v>3811</v>
      </c>
      <c r="B178" s="43" t="s">
        <v>1298</v>
      </c>
      <c r="C178" s="123"/>
      <c r="D178" s="123"/>
      <c r="E178" s="123"/>
      <c r="F178" s="51"/>
      <c r="G178" s="51"/>
    </row>
    <row r="179" spans="1:7">
      <c r="A179" s="42">
        <v>3812</v>
      </c>
      <c r="B179" s="43" t="s">
        <v>1405</v>
      </c>
      <c r="C179" s="123"/>
      <c r="D179" s="123"/>
      <c r="E179" s="123"/>
      <c r="F179" s="51"/>
      <c r="G179" s="51"/>
    </row>
    <row r="180" spans="1:7" s="61" customFormat="1">
      <c r="A180" s="36">
        <v>383</v>
      </c>
      <c r="B180" s="35" t="s">
        <v>1412</v>
      </c>
      <c r="C180" s="131"/>
      <c r="D180" s="131"/>
      <c r="E180" s="131">
        <f>E181</f>
        <v>657.15</v>
      </c>
      <c r="F180" s="51"/>
      <c r="G180" s="51"/>
    </row>
    <row r="181" spans="1:7" s="61" customFormat="1">
      <c r="A181" s="42">
        <v>3831</v>
      </c>
      <c r="B181" s="43" t="s">
        <v>1487</v>
      </c>
      <c r="C181" s="131"/>
      <c r="D181" s="131"/>
      <c r="E181" s="123">
        <v>657.15</v>
      </c>
      <c r="F181" s="51"/>
      <c r="G181" s="51"/>
    </row>
    <row r="182" spans="1:7">
      <c r="A182" s="36">
        <v>4</v>
      </c>
      <c r="B182" s="35" t="s">
        <v>1345</v>
      </c>
      <c r="C182" s="131">
        <f>C183</f>
        <v>55052.78</v>
      </c>
      <c r="D182" s="131">
        <f>D183</f>
        <v>54908</v>
      </c>
      <c r="E182" s="131">
        <f>E183+E198</f>
        <v>196412.83000000002</v>
      </c>
      <c r="F182" s="51">
        <f t="shared" si="5"/>
        <v>357.71259197202596</v>
      </c>
      <c r="G182" s="51">
        <f t="shared" si="4"/>
        <v>356.77186510835605</v>
      </c>
    </row>
    <row r="183" spans="1:7">
      <c r="A183" s="36">
        <v>42</v>
      </c>
      <c r="B183" s="35" t="s">
        <v>1346</v>
      </c>
      <c r="C183" s="131">
        <f>C184+C191</f>
        <v>55052.78</v>
      </c>
      <c r="D183" s="131">
        <v>54908</v>
      </c>
      <c r="E183" s="131">
        <f>E184</f>
        <v>136502.5</v>
      </c>
      <c r="F183" s="51">
        <f t="shared" si="5"/>
        <v>248.60220732862243</v>
      </c>
      <c r="G183" s="51">
        <f t="shared" si="4"/>
        <v>247.94842331304613</v>
      </c>
    </row>
    <row r="184" spans="1:7">
      <c r="A184" s="36">
        <v>422</v>
      </c>
      <c r="B184" s="35" t="s">
        <v>1347</v>
      </c>
      <c r="C184" s="131">
        <f>C185+C188+C190</f>
        <v>31315.74</v>
      </c>
      <c r="D184" s="131"/>
      <c r="E184" s="131">
        <f>E185+E186+E187+E188+E190</f>
        <v>136502.5</v>
      </c>
      <c r="F184" s="51"/>
      <c r="G184" s="51">
        <f t="shared" si="4"/>
        <v>435.89102476901394</v>
      </c>
    </row>
    <row r="185" spans="1:7">
      <c r="A185" s="42">
        <v>4221</v>
      </c>
      <c r="B185" s="43" t="s">
        <v>1299</v>
      </c>
      <c r="C185" s="123">
        <v>23610.84</v>
      </c>
      <c r="D185" s="123"/>
      <c r="E185" s="123">
        <v>41656.18</v>
      </c>
      <c r="F185" s="51"/>
      <c r="G185" s="51">
        <f t="shared" si="4"/>
        <v>176.42819992850741</v>
      </c>
    </row>
    <row r="186" spans="1:7">
      <c r="A186" s="42">
        <v>4222</v>
      </c>
      <c r="B186" s="43" t="s">
        <v>1300</v>
      </c>
      <c r="C186" s="123"/>
      <c r="D186" s="123"/>
      <c r="E186" s="123">
        <v>6792.6</v>
      </c>
      <c r="F186" s="51"/>
      <c r="G186" s="51"/>
    </row>
    <row r="187" spans="1:7">
      <c r="A187" s="42">
        <v>4223</v>
      </c>
      <c r="B187" s="43" t="s">
        <v>1301</v>
      </c>
      <c r="C187" s="123"/>
      <c r="D187" s="123"/>
      <c r="E187" s="123">
        <v>6737.85</v>
      </c>
      <c r="F187" s="51"/>
      <c r="G187" s="51"/>
    </row>
    <row r="188" spans="1:7">
      <c r="A188" s="42">
        <v>4224</v>
      </c>
      <c r="B188" s="43" t="s">
        <v>1537</v>
      </c>
      <c r="C188" s="123">
        <v>5306.04</v>
      </c>
      <c r="D188" s="123"/>
      <c r="E188" s="123">
        <v>80105.38</v>
      </c>
      <c r="F188" s="51"/>
      <c r="G188" s="51">
        <f t="shared" si="4"/>
        <v>1509.7017738275626</v>
      </c>
    </row>
    <row r="189" spans="1:7">
      <c r="A189" s="42">
        <v>4225</v>
      </c>
      <c r="B189" s="43" t="s">
        <v>1311</v>
      </c>
      <c r="C189" s="123"/>
      <c r="D189" s="123"/>
      <c r="E189" s="123"/>
      <c r="F189" s="51"/>
      <c r="G189" s="51"/>
    </row>
    <row r="190" spans="1:7">
      <c r="A190" s="42">
        <v>4227</v>
      </c>
      <c r="B190" s="43" t="s">
        <v>1476</v>
      </c>
      <c r="C190" s="123">
        <v>2398.86</v>
      </c>
      <c r="D190" s="123"/>
      <c r="E190" s="123">
        <v>1210.49</v>
      </c>
      <c r="F190" s="51"/>
      <c r="G190" s="51">
        <f t="shared" si="4"/>
        <v>50.461052333191589</v>
      </c>
    </row>
    <row r="191" spans="1:7">
      <c r="A191" s="146">
        <v>423</v>
      </c>
      <c r="B191" s="147" t="s">
        <v>1397</v>
      </c>
      <c r="C191" s="150">
        <f>C192</f>
        <v>23737.040000000001</v>
      </c>
      <c r="D191" s="150"/>
      <c r="E191" s="150"/>
      <c r="F191" s="51"/>
      <c r="G191" s="51">
        <f t="shared" si="4"/>
        <v>0</v>
      </c>
    </row>
    <row r="192" spans="1:7">
      <c r="A192" s="148">
        <v>4231</v>
      </c>
      <c r="B192" s="149" t="s">
        <v>1549</v>
      </c>
      <c r="C192" s="144">
        <v>23737.040000000001</v>
      </c>
      <c r="D192" s="144"/>
      <c r="E192" s="144"/>
      <c r="F192" s="51"/>
      <c r="G192" s="51">
        <f t="shared" si="4"/>
        <v>0</v>
      </c>
    </row>
    <row r="193" spans="1:7">
      <c r="A193" s="36">
        <v>424</v>
      </c>
      <c r="B193" s="35" t="s">
        <v>1349</v>
      </c>
      <c r="C193" s="131"/>
      <c r="D193" s="131"/>
      <c r="E193" s="131"/>
      <c r="F193" s="51"/>
      <c r="G193" s="51"/>
    </row>
    <row r="194" spans="1:7">
      <c r="A194" s="42">
        <v>4241</v>
      </c>
      <c r="B194" s="43" t="s">
        <v>1302</v>
      </c>
      <c r="C194" s="123"/>
      <c r="D194" s="123"/>
      <c r="E194" s="123"/>
      <c r="F194" s="51"/>
      <c r="G194" s="51"/>
    </row>
    <row r="195" spans="1:7">
      <c r="A195" s="36">
        <v>426</v>
      </c>
      <c r="B195" s="35" t="s">
        <v>1348</v>
      </c>
      <c r="C195" s="131"/>
      <c r="D195" s="131"/>
      <c r="E195" s="131"/>
      <c r="F195" s="51"/>
      <c r="G195" s="51"/>
    </row>
    <row r="196" spans="1:7">
      <c r="A196" s="42">
        <v>4262</v>
      </c>
      <c r="B196" s="43" t="s">
        <v>1414</v>
      </c>
      <c r="C196" s="123"/>
      <c r="D196" s="123"/>
      <c r="E196" s="123"/>
      <c r="F196" s="51"/>
      <c r="G196" s="51"/>
    </row>
    <row r="197" spans="1:7">
      <c r="A197" s="42">
        <v>4264</v>
      </c>
      <c r="B197" s="43" t="s">
        <v>1415</v>
      </c>
      <c r="C197" s="123"/>
      <c r="D197" s="123"/>
      <c r="E197" s="123"/>
      <c r="F197" s="51"/>
      <c r="G197" s="51"/>
    </row>
    <row r="198" spans="1:7" s="61" customFormat="1">
      <c r="A198" s="36">
        <v>45</v>
      </c>
      <c r="B198" s="35" t="s">
        <v>1431</v>
      </c>
      <c r="C198" s="131"/>
      <c r="D198" s="131"/>
      <c r="E198" s="131">
        <f>E199</f>
        <v>59910.33</v>
      </c>
      <c r="F198" s="51"/>
      <c r="G198" s="51"/>
    </row>
    <row r="199" spans="1:7">
      <c r="A199" s="36">
        <v>451</v>
      </c>
      <c r="B199" s="35" t="s">
        <v>1540</v>
      </c>
      <c r="C199" s="123"/>
      <c r="D199" s="123"/>
      <c r="E199" s="131">
        <f>E200</f>
        <v>59910.33</v>
      </c>
      <c r="F199" s="51"/>
      <c r="G199" s="51"/>
    </row>
    <row r="200" spans="1:7">
      <c r="A200" s="42">
        <v>4511</v>
      </c>
      <c r="B200" s="43" t="s">
        <v>1540</v>
      </c>
      <c r="C200" s="123"/>
      <c r="D200" s="123"/>
      <c r="E200" s="123">
        <v>59910.33</v>
      </c>
      <c r="F200" s="51"/>
      <c r="G200" s="51"/>
    </row>
    <row r="201" spans="1:7">
      <c r="A201" s="146">
        <v>5</v>
      </c>
      <c r="B201" s="147" t="s">
        <v>1517</v>
      </c>
      <c r="C201" s="144"/>
      <c r="D201" s="144"/>
      <c r="E201" s="144"/>
      <c r="F201" s="51"/>
      <c r="G201" s="51"/>
    </row>
    <row r="202" spans="1:7">
      <c r="A202" s="146">
        <v>54</v>
      </c>
      <c r="B202" s="147" t="s">
        <v>1547</v>
      </c>
      <c r="C202" s="144"/>
      <c r="D202" s="144"/>
      <c r="E202" s="150">
        <f>E203</f>
        <v>1728.76</v>
      </c>
      <c r="F202" s="51"/>
      <c r="G202" s="51"/>
    </row>
    <row r="203" spans="1:7">
      <c r="A203" s="146">
        <v>544</v>
      </c>
      <c r="B203" s="147" t="s">
        <v>1548</v>
      </c>
      <c r="C203" s="144"/>
      <c r="D203" s="144"/>
      <c r="E203" s="150">
        <f>E204</f>
        <v>1728.76</v>
      </c>
      <c r="F203" s="51"/>
      <c r="G203" s="51"/>
    </row>
    <row r="204" spans="1:7">
      <c r="A204" s="148">
        <v>5443</v>
      </c>
      <c r="B204" s="149" t="s">
        <v>1548</v>
      </c>
      <c r="C204" s="144">
        <v>277.54000000000002</v>
      </c>
      <c r="D204" s="144"/>
      <c r="E204" s="144">
        <v>1728.76</v>
      </c>
      <c r="F204" s="51"/>
      <c r="G204" s="51">
        <f t="shared" ref="G204" si="6">E204/C204*100</f>
        <v>622.8867910931757</v>
      </c>
    </row>
    <row r="205" spans="1:7" ht="17.25" customHeight="1">
      <c r="A205" s="47"/>
      <c r="B205" s="47" t="s">
        <v>1262</v>
      </c>
      <c r="C205" s="56"/>
      <c r="D205" s="56"/>
      <c r="E205" s="56">
        <f>E206+E269</f>
        <v>101348.12</v>
      </c>
      <c r="F205" s="51"/>
      <c r="G205" s="51"/>
    </row>
    <row r="206" spans="1:7">
      <c r="A206" s="36">
        <v>3</v>
      </c>
      <c r="B206" s="35" t="s">
        <v>1358</v>
      </c>
      <c r="C206" s="131"/>
      <c r="D206" s="131"/>
      <c r="E206" s="131">
        <f>E207+E216+E247</f>
        <v>60022.799999999996</v>
      </c>
      <c r="F206" s="51"/>
      <c r="G206" s="51"/>
    </row>
    <row r="207" spans="1:7">
      <c r="A207" s="36">
        <v>31</v>
      </c>
      <c r="B207" s="35" t="s">
        <v>1316</v>
      </c>
      <c r="C207" s="131"/>
      <c r="D207" s="131"/>
      <c r="E207" s="131">
        <f>E208+E211+E213</f>
        <v>9670.73</v>
      </c>
      <c r="F207" s="51"/>
      <c r="G207" s="51"/>
    </row>
    <row r="208" spans="1:7">
      <c r="A208" s="36">
        <v>311</v>
      </c>
      <c r="B208" s="35" t="s">
        <v>1289</v>
      </c>
      <c r="C208" s="131"/>
      <c r="D208" s="135"/>
      <c r="E208" s="131">
        <f>E209</f>
        <v>8187.14</v>
      </c>
      <c r="F208" s="51"/>
      <c r="G208" s="51"/>
    </row>
    <row r="209" spans="1:7">
      <c r="A209" s="42">
        <v>3111</v>
      </c>
      <c r="B209" s="43" t="s">
        <v>1289</v>
      </c>
      <c r="C209" s="123"/>
      <c r="D209" s="123"/>
      <c r="E209" s="123">
        <v>8187.14</v>
      </c>
      <c r="F209" s="51"/>
      <c r="G209" s="51"/>
    </row>
    <row r="210" spans="1:7">
      <c r="A210" s="42">
        <v>3112</v>
      </c>
      <c r="B210" s="43" t="s">
        <v>1410</v>
      </c>
      <c r="C210" s="123"/>
      <c r="D210" s="123"/>
      <c r="E210" s="123"/>
      <c r="F210" s="51"/>
      <c r="G210" s="51"/>
    </row>
    <row r="211" spans="1:7">
      <c r="A211" s="36">
        <v>312</v>
      </c>
      <c r="B211" s="35" t="s">
        <v>1290</v>
      </c>
      <c r="C211" s="131"/>
      <c r="D211" s="131"/>
      <c r="E211" s="131">
        <f>E212</f>
        <v>132.72</v>
      </c>
      <c r="F211" s="51"/>
      <c r="G211" s="51"/>
    </row>
    <row r="212" spans="1:7">
      <c r="A212" s="42">
        <v>3121</v>
      </c>
      <c r="B212" s="43" t="s">
        <v>1290</v>
      </c>
      <c r="C212" s="123"/>
      <c r="D212" s="123"/>
      <c r="E212" s="123">
        <v>132.72</v>
      </c>
      <c r="F212" s="51"/>
      <c r="G212" s="51"/>
    </row>
    <row r="213" spans="1:7">
      <c r="A213" s="36">
        <v>313</v>
      </c>
      <c r="B213" s="35" t="s">
        <v>1318</v>
      </c>
      <c r="C213" s="131"/>
      <c r="D213" s="131"/>
      <c r="E213" s="131">
        <f>E214</f>
        <v>1350.87</v>
      </c>
      <c r="F213" s="51"/>
      <c r="G213" s="51"/>
    </row>
    <row r="214" spans="1:7">
      <c r="A214" s="42">
        <v>3132</v>
      </c>
      <c r="B214" s="43" t="s">
        <v>1356</v>
      </c>
      <c r="C214" s="123"/>
      <c r="D214" s="123"/>
      <c r="E214" s="123">
        <v>1350.87</v>
      </c>
      <c r="F214" s="51"/>
      <c r="G214" s="51"/>
    </row>
    <row r="215" spans="1:7" ht="16">
      <c r="A215" s="42">
        <v>3133</v>
      </c>
      <c r="B215" s="62" t="s">
        <v>1357</v>
      </c>
      <c r="C215" s="123"/>
      <c r="D215" s="123"/>
      <c r="E215" s="123"/>
      <c r="F215" s="51"/>
      <c r="G215" s="51"/>
    </row>
    <row r="216" spans="1:7">
      <c r="A216" s="36">
        <v>32</v>
      </c>
      <c r="B216" s="35" t="s">
        <v>1319</v>
      </c>
      <c r="C216" s="131"/>
      <c r="D216" s="131"/>
      <c r="E216" s="131">
        <f>E217+E221+E228+E238+E240</f>
        <v>50328.42</v>
      </c>
      <c r="F216" s="51"/>
      <c r="G216" s="51"/>
    </row>
    <row r="217" spans="1:7">
      <c r="A217" s="36">
        <v>321</v>
      </c>
      <c r="B217" s="35" t="s">
        <v>1320</v>
      </c>
      <c r="C217" s="131"/>
      <c r="D217" s="135"/>
      <c r="E217" s="131">
        <f>E218</f>
        <v>917.26</v>
      </c>
      <c r="F217" s="51"/>
      <c r="G217" s="51"/>
    </row>
    <row r="218" spans="1:7">
      <c r="A218" s="42">
        <v>3211</v>
      </c>
      <c r="B218" s="43" t="s">
        <v>1264</v>
      </c>
      <c r="C218" s="123"/>
      <c r="D218" s="123"/>
      <c r="E218" s="123">
        <v>917.26</v>
      </c>
      <c r="F218" s="51"/>
      <c r="G218" s="51"/>
    </row>
    <row r="219" spans="1:7">
      <c r="A219" s="42">
        <v>3212</v>
      </c>
      <c r="B219" s="43" t="s">
        <v>1265</v>
      </c>
      <c r="C219" s="123"/>
      <c r="D219" s="123"/>
      <c r="E219" s="123"/>
      <c r="F219" s="51"/>
      <c r="G219" s="51"/>
    </row>
    <row r="220" spans="1:7">
      <c r="A220" s="42">
        <v>3213</v>
      </c>
      <c r="B220" s="43" t="s">
        <v>1266</v>
      </c>
      <c r="C220" s="123"/>
      <c r="D220" s="123"/>
      <c r="E220" s="123"/>
      <c r="F220" s="51"/>
      <c r="G220" s="51"/>
    </row>
    <row r="221" spans="1:7">
      <c r="A221" s="36">
        <v>322</v>
      </c>
      <c r="B221" s="35" t="s">
        <v>1341</v>
      </c>
      <c r="C221" s="131"/>
      <c r="D221" s="135"/>
      <c r="E221" s="131">
        <f>E222+E223+E225</f>
        <v>3173.21</v>
      </c>
      <c r="F221" s="51"/>
      <c r="G221" s="51"/>
    </row>
    <row r="222" spans="1:7">
      <c r="A222" s="42">
        <v>3221</v>
      </c>
      <c r="B222" s="43" t="s">
        <v>1304</v>
      </c>
      <c r="C222" s="123"/>
      <c r="D222" s="123"/>
      <c r="E222" s="123">
        <v>1311.38</v>
      </c>
      <c r="F222" s="51"/>
      <c r="G222" s="51"/>
    </row>
    <row r="223" spans="1:7">
      <c r="A223" s="42">
        <v>3222</v>
      </c>
      <c r="B223" s="43" t="s">
        <v>1268</v>
      </c>
      <c r="C223" s="123"/>
      <c r="D223" s="123"/>
      <c r="E223" s="123">
        <v>241.49</v>
      </c>
      <c r="F223" s="51"/>
      <c r="G223" s="51"/>
    </row>
    <row r="224" spans="1:7">
      <c r="A224" s="42">
        <v>3223</v>
      </c>
      <c r="B224" s="43" t="s">
        <v>1269</v>
      </c>
      <c r="C224" s="123"/>
      <c r="D224" s="123"/>
      <c r="E224" s="123"/>
      <c r="F224" s="51"/>
      <c r="G224" s="51"/>
    </row>
    <row r="225" spans="1:7" ht="15.75" customHeight="1">
      <c r="A225" s="42">
        <v>3224</v>
      </c>
      <c r="B225" s="62" t="s">
        <v>1270</v>
      </c>
      <c r="C225" s="123"/>
      <c r="D225" s="123"/>
      <c r="E225" s="123">
        <v>1620.34</v>
      </c>
      <c r="F225" s="51"/>
      <c r="G225" s="51"/>
    </row>
    <row r="226" spans="1:7" ht="15.75" customHeight="1">
      <c r="A226" s="42">
        <v>3225</v>
      </c>
      <c r="B226" s="62" t="s">
        <v>1474</v>
      </c>
      <c r="C226" s="123"/>
      <c r="D226" s="123"/>
      <c r="E226" s="123"/>
      <c r="F226" s="51"/>
      <c r="G226" s="51"/>
    </row>
    <row r="227" spans="1:7">
      <c r="A227" s="42">
        <v>3227</v>
      </c>
      <c r="B227" s="43" t="s">
        <v>1305</v>
      </c>
      <c r="C227" s="123"/>
      <c r="D227" s="123"/>
      <c r="E227" s="123"/>
      <c r="F227" s="51"/>
      <c r="G227" s="51"/>
    </row>
    <row r="228" spans="1:7">
      <c r="A228" s="36">
        <v>323</v>
      </c>
      <c r="B228" s="35" t="s">
        <v>1342</v>
      </c>
      <c r="C228" s="131"/>
      <c r="D228" s="131"/>
      <c r="E228" s="131">
        <f>E229+E233+E235+E236+E237</f>
        <v>44735.24</v>
      </c>
      <c r="F228" s="51"/>
      <c r="G228" s="51"/>
    </row>
    <row r="229" spans="1:7">
      <c r="A229" s="42">
        <v>3231</v>
      </c>
      <c r="B229" s="43" t="s">
        <v>1272</v>
      </c>
      <c r="C229" s="123"/>
      <c r="D229" s="123"/>
      <c r="E229" s="123">
        <v>12084.63</v>
      </c>
      <c r="F229" s="51"/>
      <c r="G229" s="51"/>
    </row>
    <row r="230" spans="1:7">
      <c r="A230" s="42">
        <v>3232</v>
      </c>
      <c r="B230" s="43" t="s">
        <v>1273</v>
      </c>
      <c r="C230" s="123"/>
      <c r="D230" s="123"/>
      <c r="E230" s="123"/>
      <c r="F230" s="51"/>
      <c r="G230" s="51"/>
    </row>
    <row r="231" spans="1:7">
      <c r="A231" s="42">
        <v>3233</v>
      </c>
      <c r="B231" s="43" t="s">
        <v>1274</v>
      </c>
      <c r="C231" s="123"/>
      <c r="D231" s="123"/>
      <c r="E231" s="123"/>
      <c r="F231" s="51"/>
      <c r="G231" s="51"/>
    </row>
    <row r="232" spans="1:7">
      <c r="A232" s="42">
        <v>3234</v>
      </c>
      <c r="B232" s="43" t="s">
        <v>1275</v>
      </c>
      <c r="C232" s="123"/>
      <c r="D232" s="123"/>
      <c r="E232" s="123"/>
      <c r="F232" s="51"/>
      <c r="G232" s="51"/>
    </row>
    <row r="233" spans="1:7">
      <c r="A233" s="42">
        <v>3235</v>
      </c>
      <c r="B233" s="43" t="s">
        <v>1276</v>
      </c>
      <c r="C233" s="123"/>
      <c r="D233" s="123"/>
      <c r="E233" s="123">
        <v>7718.7</v>
      </c>
      <c r="F233" s="51"/>
      <c r="G233" s="51"/>
    </row>
    <row r="234" spans="1:7">
      <c r="A234" s="42">
        <v>3236</v>
      </c>
      <c r="B234" s="43" t="s">
        <v>1277</v>
      </c>
      <c r="C234" s="123"/>
      <c r="D234" s="123"/>
      <c r="E234" s="123"/>
      <c r="F234" s="51"/>
      <c r="G234" s="51"/>
    </row>
    <row r="235" spans="1:7">
      <c r="A235" s="42">
        <v>3237</v>
      </c>
      <c r="B235" s="43" t="s">
        <v>1278</v>
      </c>
      <c r="C235" s="125"/>
      <c r="D235" s="123"/>
      <c r="E235" s="123">
        <v>17488.2</v>
      </c>
      <c r="F235" s="51"/>
      <c r="G235" s="51"/>
    </row>
    <row r="236" spans="1:7">
      <c r="A236" s="42">
        <v>3238</v>
      </c>
      <c r="B236" s="43" t="s">
        <v>1279</v>
      </c>
      <c r="C236" s="123"/>
      <c r="D236" s="123"/>
      <c r="E236" s="123">
        <v>6996.79</v>
      </c>
      <c r="F236" s="51"/>
      <c r="G236" s="51"/>
    </row>
    <row r="237" spans="1:7">
      <c r="A237" s="42">
        <v>3239</v>
      </c>
      <c r="B237" s="43" t="s">
        <v>1280</v>
      </c>
      <c r="C237" s="123"/>
      <c r="D237" s="123"/>
      <c r="E237" s="123">
        <v>446.92</v>
      </c>
      <c r="F237" s="51"/>
      <c r="G237" s="51"/>
    </row>
    <row r="238" spans="1:7" s="61" customFormat="1">
      <c r="A238" s="36">
        <v>324</v>
      </c>
      <c r="B238" s="35" t="s">
        <v>1350</v>
      </c>
      <c r="C238" s="131"/>
      <c r="D238" s="131"/>
      <c r="E238" s="131">
        <f>E239</f>
        <v>527.71</v>
      </c>
      <c r="F238" s="51"/>
      <c r="G238" s="51"/>
    </row>
    <row r="239" spans="1:7">
      <c r="A239" s="42">
        <v>3241</v>
      </c>
      <c r="B239" s="43" t="s">
        <v>1350</v>
      </c>
      <c r="C239" s="123"/>
      <c r="D239" s="123"/>
      <c r="E239" s="123">
        <v>527.71</v>
      </c>
      <c r="F239" s="51"/>
      <c r="G239" s="51"/>
    </row>
    <row r="240" spans="1:7">
      <c r="A240" s="36">
        <v>329</v>
      </c>
      <c r="B240" s="35" t="s">
        <v>1284</v>
      </c>
      <c r="C240" s="131"/>
      <c r="D240" s="131"/>
      <c r="E240" s="131">
        <f>E246</f>
        <v>975</v>
      </c>
      <c r="F240" s="51"/>
      <c r="G240" s="51"/>
    </row>
    <row r="241" spans="1:7">
      <c r="A241" s="42">
        <v>3292</v>
      </c>
      <c r="B241" s="43" t="s">
        <v>1281</v>
      </c>
      <c r="C241" s="123"/>
      <c r="D241" s="123"/>
      <c r="E241" s="123"/>
      <c r="F241" s="51"/>
      <c r="G241" s="51"/>
    </row>
    <row r="242" spans="1:7">
      <c r="A242" s="42">
        <v>3293</v>
      </c>
      <c r="B242" s="43" t="s">
        <v>1294</v>
      </c>
      <c r="C242" s="123"/>
      <c r="D242" s="123"/>
      <c r="E242" s="123"/>
      <c r="F242" s="51"/>
      <c r="G242" s="51"/>
    </row>
    <row r="243" spans="1:7">
      <c r="A243" s="42">
        <v>3294</v>
      </c>
      <c r="B243" s="43" t="s">
        <v>1282</v>
      </c>
      <c r="C243" s="123"/>
      <c r="D243" s="123"/>
      <c r="E243" s="123"/>
      <c r="F243" s="51"/>
      <c r="G243" s="51"/>
    </row>
    <row r="244" spans="1:7">
      <c r="A244" s="42">
        <v>3295</v>
      </c>
      <c r="B244" s="43" t="s">
        <v>1283</v>
      </c>
      <c r="C244" s="123"/>
      <c r="D244" s="123"/>
      <c r="E244" s="123"/>
      <c r="F244" s="51"/>
      <c r="G244" s="51"/>
    </row>
    <row r="245" spans="1:7">
      <c r="A245" s="42">
        <v>3296</v>
      </c>
      <c r="B245" s="43" t="s">
        <v>1421</v>
      </c>
      <c r="C245" s="123"/>
      <c r="D245" s="123"/>
      <c r="E245" s="123"/>
      <c r="F245" s="51"/>
      <c r="G245" s="51"/>
    </row>
    <row r="246" spans="1:7">
      <c r="A246" s="42">
        <v>3299</v>
      </c>
      <c r="B246" s="43" t="s">
        <v>1284</v>
      </c>
      <c r="C246" s="123"/>
      <c r="D246" s="123"/>
      <c r="E246" s="123">
        <v>975</v>
      </c>
      <c r="F246" s="51"/>
      <c r="G246" s="51"/>
    </row>
    <row r="247" spans="1:7">
      <c r="A247" s="36">
        <v>34</v>
      </c>
      <c r="B247" s="35" t="s">
        <v>1343</v>
      </c>
      <c r="C247" s="131"/>
      <c r="D247" s="131"/>
      <c r="E247" s="131">
        <f>E248</f>
        <v>23.65</v>
      </c>
      <c r="F247" s="51"/>
      <c r="G247" s="51"/>
    </row>
    <row r="248" spans="1:7">
      <c r="A248" s="36">
        <v>343</v>
      </c>
      <c r="B248" s="35" t="s">
        <v>1344</v>
      </c>
      <c r="C248" s="131"/>
      <c r="D248" s="131"/>
      <c r="E248" s="131">
        <f>E249+E250</f>
        <v>23.65</v>
      </c>
      <c r="F248" s="51"/>
      <c r="G248" s="51"/>
    </row>
    <row r="249" spans="1:7">
      <c r="A249" s="42">
        <v>3431</v>
      </c>
      <c r="B249" s="43" t="s">
        <v>1285</v>
      </c>
      <c r="C249" s="123"/>
      <c r="D249" s="123"/>
      <c r="E249" s="123">
        <v>0.16</v>
      </c>
      <c r="F249" s="51"/>
      <c r="G249" s="51"/>
    </row>
    <row r="250" spans="1:7" ht="16">
      <c r="A250" s="42">
        <v>3432</v>
      </c>
      <c r="B250" s="62" t="s">
        <v>1295</v>
      </c>
      <c r="C250" s="123"/>
      <c r="D250" s="123"/>
      <c r="E250" s="123">
        <v>23.49</v>
      </c>
      <c r="F250" s="51"/>
      <c r="G250" s="51"/>
    </row>
    <row r="251" spans="1:7" ht="16">
      <c r="A251" s="42">
        <v>3434</v>
      </c>
      <c r="B251" s="62" t="s">
        <v>1296</v>
      </c>
      <c r="C251" s="123"/>
      <c r="D251" s="123"/>
      <c r="E251" s="123"/>
      <c r="F251" s="51"/>
      <c r="G251" s="51"/>
    </row>
    <row r="252" spans="1:7" s="61" customFormat="1" ht="16">
      <c r="A252" s="36">
        <v>35</v>
      </c>
      <c r="B252" s="45" t="s">
        <v>1461</v>
      </c>
      <c r="C252" s="131"/>
      <c r="D252" s="131"/>
      <c r="E252" s="131"/>
      <c r="F252" s="51"/>
      <c r="G252" s="51"/>
    </row>
    <row r="253" spans="1:7" s="61" customFormat="1" ht="16">
      <c r="A253" s="36">
        <v>353</v>
      </c>
      <c r="B253" s="45" t="s">
        <v>1463</v>
      </c>
      <c r="C253" s="131"/>
      <c r="D253" s="131"/>
      <c r="E253" s="131"/>
      <c r="F253" s="51"/>
      <c r="G253" s="51"/>
    </row>
    <row r="254" spans="1:7" s="12" customFormat="1" ht="15" customHeight="1">
      <c r="A254" s="50">
        <v>3531</v>
      </c>
      <c r="B254" s="49" t="s">
        <v>1448</v>
      </c>
      <c r="C254" s="125"/>
      <c r="D254" s="125"/>
      <c r="E254" s="125"/>
      <c r="F254" s="51"/>
      <c r="G254" s="51"/>
    </row>
    <row r="255" spans="1:7" s="61" customFormat="1">
      <c r="A255" s="36">
        <v>36</v>
      </c>
      <c r="B255" s="35" t="s">
        <v>1394</v>
      </c>
      <c r="C255" s="131"/>
      <c r="D255" s="131"/>
      <c r="E255" s="131"/>
      <c r="F255" s="51"/>
      <c r="G255" s="51"/>
    </row>
    <row r="256" spans="1:7" s="61" customFormat="1">
      <c r="A256" s="36">
        <v>361</v>
      </c>
      <c r="B256" s="35" t="s">
        <v>1449</v>
      </c>
      <c r="C256" s="131"/>
      <c r="D256" s="131"/>
      <c r="E256" s="131"/>
      <c r="F256" s="51"/>
      <c r="G256" s="51"/>
    </row>
    <row r="257" spans="1:7" s="12" customFormat="1" ht="15" customHeight="1">
      <c r="A257" s="50">
        <v>3611</v>
      </c>
      <c r="B257" s="49" t="s">
        <v>1449</v>
      </c>
      <c r="C257" s="125"/>
      <c r="D257" s="125"/>
      <c r="E257" s="125"/>
      <c r="F257" s="51"/>
      <c r="G257" s="51"/>
    </row>
    <row r="258" spans="1:7" s="61" customFormat="1">
      <c r="A258" s="36">
        <v>369</v>
      </c>
      <c r="B258" s="35" t="s">
        <v>1297</v>
      </c>
      <c r="C258" s="131"/>
      <c r="D258" s="131"/>
      <c r="E258" s="131"/>
      <c r="F258" s="51"/>
      <c r="G258" s="51"/>
    </row>
    <row r="259" spans="1:7">
      <c r="A259" s="42">
        <v>3691</v>
      </c>
      <c r="B259" s="43" t="s">
        <v>1297</v>
      </c>
      <c r="C259" s="123"/>
      <c r="D259" s="123"/>
      <c r="E259" s="123"/>
      <c r="F259" s="51"/>
      <c r="G259" s="51"/>
    </row>
    <row r="260" spans="1:7" ht="32">
      <c r="A260" s="36">
        <v>37</v>
      </c>
      <c r="B260" s="45" t="s">
        <v>1353</v>
      </c>
      <c r="C260" s="131"/>
      <c r="D260" s="131"/>
      <c r="E260" s="131"/>
      <c r="F260" s="51"/>
      <c r="G260" s="51"/>
    </row>
    <row r="261" spans="1:7">
      <c r="A261" s="36">
        <v>372</v>
      </c>
      <c r="B261" s="35" t="s">
        <v>1354</v>
      </c>
      <c r="C261" s="131"/>
      <c r="D261" s="131"/>
      <c r="E261" s="131"/>
      <c r="F261" s="51"/>
      <c r="G261" s="51"/>
    </row>
    <row r="262" spans="1:7">
      <c r="A262" s="42">
        <v>3721</v>
      </c>
      <c r="B262" s="43" t="s">
        <v>1428</v>
      </c>
      <c r="C262" s="123"/>
      <c r="D262" s="123"/>
      <c r="E262" s="123"/>
      <c r="F262" s="51"/>
      <c r="G262" s="51"/>
    </row>
    <row r="263" spans="1:7">
      <c r="A263" s="42">
        <v>3722</v>
      </c>
      <c r="B263" s="43" t="s">
        <v>1306</v>
      </c>
      <c r="C263" s="123"/>
      <c r="D263" s="123"/>
      <c r="E263" s="123"/>
      <c r="F263" s="51"/>
      <c r="G263" s="51"/>
    </row>
    <row r="264" spans="1:7">
      <c r="A264" s="36">
        <v>38</v>
      </c>
      <c r="B264" s="35" t="s">
        <v>1352</v>
      </c>
      <c r="C264" s="131"/>
      <c r="D264" s="131"/>
      <c r="E264" s="131"/>
      <c r="F264" s="51"/>
      <c r="G264" s="51"/>
    </row>
    <row r="265" spans="1:7">
      <c r="A265" s="36">
        <v>381</v>
      </c>
      <c r="B265" s="35" t="s">
        <v>1338</v>
      </c>
      <c r="C265" s="131"/>
      <c r="D265" s="131"/>
      <c r="E265" s="131"/>
      <c r="F265" s="51"/>
      <c r="G265" s="51"/>
    </row>
    <row r="266" spans="1:7">
      <c r="A266" s="42">
        <v>3811</v>
      </c>
      <c r="B266" s="43" t="s">
        <v>1307</v>
      </c>
      <c r="C266" s="123"/>
      <c r="D266" s="123"/>
      <c r="E266" s="123"/>
      <c r="F266" s="51"/>
      <c r="G266" s="51"/>
    </row>
    <row r="267" spans="1:7">
      <c r="A267" s="42">
        <v>3812</v>
      </c>
      <c r="B267" s="43" t="s">
        <v>1405</v>
      </c>
      <c r="C267" s="123"/>
      <c r="D267" s="123"/>
      <c r="E267" s="123"/>
      <c r="F267" s="51"/>
      <c r="G267" s="51"/>
    </row>
    <row r="268" spans="1:7" s="12" customFormat="1" ht="15" customHeight="1">
      <c r="A268" s="50">
        <v>3813</v>
      </c>
      <c r="B268" s="49" t="s">
        <v>1450</v>
      </c>
      <c r="C268" s="125"/>
      <c r="D268" s="125"/>
      <c r="E268" s="125"/>
      <c r="F268" s="51"/>
      <c r="G268" s="51"/>
    </row>
    <row r="269" spans="1:7">
      <c r="A269" s="36">
        <v>4</v>
      </c>
      <c r="B269" s="35" t="s">
        <v>1345</v>
      </c>
      <c r="C269" s="131"/>
      <c r="D269" s="131"/>
      <c r="E269" s="131">
        <f>E274</f>
        <v>41325.32</v>
      </c>
      <c r="F269" s="51"/>
      <c r="G269" s="51"/>
    </row>
    <row r="270" spans="1:7">
      <c r="A270" s="36">
        <v>41</v>
      </c>
      <c r="B270" s="35" t="s">
        <v>1355</v>
      </c>
      <c r="C270" s="131"/>
      <c r="D270" s="131"/>
      <c r="E270" s="131"/>
      <c r="F270" s="51"/>
      <c r="G270" s="51"/>
    </row>
    <row r="271" spans="1:7">
      <c r="A271" s="36">
        <v>412</v>
      </c>
      <c r="B271" s="35" t="s">
        <v>1308</v>
      </c>
      <c r="C271" s="131"/>
      <c r="D271" s="131"/>
      <c r="E271" s="131"/>
      <c r="F271" s="51"/>
      <c r="G271" s="51"/>
    </row>
    <row r="272" spans="1:7">
      <c r="A272" s="42">
        <v>4123</v>
      </c>
      <c r="B272" s="43" t="s">
        <v>1308</v>
      </c>
      <c r="C272" s="123"/>
      <c r="D272" s="123"/>
      <c r="E272" s="123"/>
      <c r="F272" s="51"/>
      <c r="G272" s="51"/>
    </row>
    <row r="273" spans="1:7">
      <c r="A273" s="42">
        <v>4124</v>
      </c>
      <c r="B273" s="43" t="s">
        <v>1432</v>
      </c>
      <c r="C273" s="123"/>
      <c r="D273" s="123"/>
      <c r="E273" s="123"/>
      <c r="F273" s="51"/>
      <c r="G273" s="51"/>
    </row>
    <row r="274" spans="1:7">
      <c r="A274" s="36">
        <v>42</v>
      </c>
      <c r="B274" s="35" t="s">
        <v>1346</v>
      </c>
      <c r="C274" s="131"/>
      <c r="D274" s="131"/>
      <c r="E274" s="131">
        <f>E275</f>
        <v>41325.32</v>
      </c>
      <c r="F274" s="51"/>
      <c r="G274" s="51"/>
    </row>
    <row r="275" spans="1:7">
      <c r="A275" s="36">
        <v>422</v>
      </c>
      <c r="B275" s="35" t="s">
        <v>1347</v>
      </c>
      <c r="C275" s="131"/>
      <c r="D275" s="131"/>
      <c r="E275" s="131">
        <f>E276</f>
        <v>41325.32</v>
      </c>
      <c r="F275" s="51"/>
      <c r="G275" s="51"/>
    </row>
    <row r="276" spans="1:7">
      <c r="A276" s="42">
        <v>4221</v>
      </c>
      <c r="B276" s="43" t="s">
        <v>1286</v>
      </c>
      <c r="C276" s="123"/>
      <c r="D276" s="123"/>
      <c r="E276" s="123">
        <v>41325.32</v>
      </c>
      <c r="F276" s="51"/>
      <c r="G276" s="51"/>
    </row>
    <row r="277" spans="1:7">
      <c r="A277" s="42">
        <v>4222</v>
      </c>
      <c r="B277" s="43" t="s">
        <v>1300</v>
      </c>
      <c r="C277" s="123"/>
      <c r="D277" s="123"/>
      <c r="E277" s="123"/>
      <c r="F277" s="51"/>
      <c r="G277" s="51"/>
    </row>
    <row r="278" spans="1:7">
      <c r="A278" s="42">
        <v>4223</v>
      </c>
      <c r="B278" s="43" t="s">
        <v>1309</v>
      </c>
      <c r="C278" s="123"/>
      <c r="D278" s="123"/>
      <c r="E278" s="123"/>
      <c r="F278" s="51"/>
      <c r="G278" s="51"/>
    </row>
    <row r="279" spans="1:7">
      <c r="A279" s="42">
        <v>4224</v>
      </c>
      <c r="B279" s="43" t="s">
        <v>1310</v>
      </c>
      <c r="C279" s="123"/>
      <c r="D279" s="123"/>
      <c r="E279" s="123"/>
      <c r="F279" s="51"/>
      <c r="G279" s="51"/>
    </row>
    <row r="280" spans="1:7">
      <c r="A280" s="42">
        <v>4225</v>
      </c>
      <c r="B280" s="43" t="s">
        <v>1311</v>
      </c>
      <c r="C280" s="123"/>
      <c r="D280" s="123"/>
      <c r="E280" s="123"/>
      <c r="F280" s="51"/>
      <c r="G280" s="51"/>
    </row>
    <row r="281" spans="1:7">
      <c r="A281" s="42">
        <v>4227</v>
      </c>
      <c r="B281" s="43" t="s">
        <v>1287</v>
      </c>
      <c r="C281" s="123"/>
      <c r="D281" s="123"/>
      <c r="E281" s="123"/>
      <c r="F281" s="51"/>
      <c r="G281" s="51"/>
    </row>
    <row r="282" spans="1:7">
      <c r="A282" s="35">
        <v>423</v>
      </c>
      <c r="B282" s="35" t="s">
        <v>1359</v>
      </c>
      <c r="C282" s="131"/>
      <c r="D282" s="131"/>
      <c r="E282" s="131"/>
      <c r="F282" s="51"/>
      <c r="G282" s="51"/>
    </row>
    <row r="283" spans="1:7">
      <c r="A283" s="43">
        <v>4233</v>
      </c>
      <c r="B283" s="46" t="s">
        <v>1359</v>
      </c>
      <c r="C283" s="123"/>
      <c r="D283" s="123"/>
      <c r="E283" s="123"/>
      <c r="F283" s="51"/>
      <c r="G283" s="51"/>
    </row>
    <row r="284" spans="1:7">
      <c r="A284" s="36">
        <v>424</v>
      </c>
      <c r="B284" s="35" t="s">
        <v>1349</v>
      </c>
      <c r="C284" s="131"/>
      <c r="D284" s="131"/>
      <c r="E284" s="131"/>
      <c r="F284" s="51"/>
      <c r="G284" s="51"/>
    </row>
    <row r="285" spans="1:7">
      <c r="A285" s="42">
        <v>4241</v>
      </c>
      <c r="B285" s="43" t="s">
        <v>1302</v>
      </c>
      <c r="C285" s="123"/>
      <c r="D285" s="123"/>
      <c r="E285" s="123"/>
      <c r="F285" s="51"/>
      <c r="G285" s="51"/>
    </row>
    <row r="286" spans="1:7">
      <c r="A286" s="36">
        <v>426</v>
      </c>
      <c r="B286" s="35" t="s">
        <v>1348</v>
      </c>
      <c r="C286" s="131"/>
      <c r="D286" s="131"/>
      <c r="E286" s="131"/>
      <c r="F286" s="51"/>
      <c r="G286" s="51"/>
    </row>
    <row r="287" spans="1:7">
      <c r="A287" s="42">
        <v>4262</v>
      </c>
      <c r="B287" s="43" t="s">
        <v>1414</v>
      </c>
      <c r="C287" s="123"/>
      <c r="D287" s="123"/>
      <c r="E287" s="123"/>
      <c r="F287" s="51"/>
      <c r="G287" s="51"/>
    </row>
    <row r="288" spans="1:7">
      <c r="A288" s="42">
        <v>4263</v>
      </c>
      <c r="B288" s="43" t="s">
        <v>1430</v>
      </c>
      <c r="C288" s="123"/>
      <c r="D288" s="123"/>
      <c r="E288" s="123"/>
      <c r="F288" s="51"/>
      <c r="G288" s="51"/>
    </row>
    <row r="289" spans="1:8">
      <c r="A289" s="42">
        <v>4264</v>
      </c>
      <c r="B289" s="43" t="s">
        <v>1415</v>
      </c>
      <c r="C289" s="123"/>
      <c r="D289" s="123"/>
      <c r="E289" s="123"/>
      <c r="F289" s="51"/>
      <c r="G289" s="51"/>
    </row>
    <row r="290" spans="1:8" ht="16">
      <c r="A290" s="36">
        <v>45</v>
      </c>
      <c r="B290" s="21" t="s">
        <v>1431</v>
      </c>
      <c r="C290" s="131"/>
      <c r="D290" s="131"/>
      <c r="E290" s="131"/>
      <c r="F290" s="51"/>
      <c r="G290" s="51"/>
    </row>
    <row r="291" spans="1:8" ht="16">
      <c r="A291" s="36">
        <v>452</v>
      </c>
      <c r="B291" s="21" t="s">
        <v>1422</v>
      </c>
      <c r="C291" s="131"/>
      <c r="D291" s="131"/>
      <c r="E291" s="131"/>
      <c r="F291" s="51"/>
      <c r="G291" s="51"/>
    </row>
    <row r="292" spans="1:8" ht="16">
      <c r="A292" s="42">
        <v>4521</v>
      </c>
      <c r="B292" s="38" t="s">
        <v>1422</v>
      </c>
      <c r="C292" s="123"/>
      <c r="D292" s="123"/>
      <c r="E292" s="123"/>
      <c r="F292" s="51"/>
      <c r="G292" s="51"/>
    </row>
    <row r="293" spans="1:8" ht="16">
      <c r="A293" s="47"/>
      <c r="B293" s="47" t="s">
        <v>18</v>
      </c>
      <c r="C293" s="56">
        <f>C294</f>
        <v>356453.9</v>
      </c>
      <c r="D293" s="56">
        <f>D294+D350</f>
        <v>441526</v>
      </c>
      <c r="E293" s="56">
        <f>E294+E350</f>
        <v>281512.36</v>
      </c>
      <c r="F293" s="51">
        <f t="shared" ref="F293:F303" si="7">E293/D293*100</f>
        <v>63.7589541725742</v>
      </c>
      <c r="G293" s="51">
        <f t="shared" ref="G293:G326" si="8">E293/C293*100</f>
        <v>78.975811458368099</v>
      </c>
    </row>
    <row r="294" spans="1:8">
      <c r="A294" s="36">
        <v>3</v>
      </c>
      <c r="B294" s="35" t="s">
        <v>1358</v>
      </c>
      <c r="C294" s="131">
        <f>C295+C303+C333+C337</f>
        <v>356453.9</v>
      </c>
      <c r="D294" s="131">
        <f>D295+D303</f>
        <v>364215</v>
      </c>
      <c r="E294" s="131">
        <f>E295+E303+E337</f>
        <v>277976.69</v>
      </c>
      <c r="F294" s="51">
        <f t="shared" si="7"/>
        <v>76.322142141317627</v>
      </c>
      <c r="G294" s="51">
        <f t="shared" si="8"/>
        <v>77.983910401878049</v>
      </c>
    </row>
    <row r="295" spans="1:8">
      <c r="A295" s="36">
        <v>31</v>
      </c>
      <c r="B295" s="35" t="s">
        <v>1316</v>
      </c>
      <c r="C295" s="131">
        <f>C296+C300</f>
        <v>94627.4</v>
      </c>
      <c r="D295" s="131">
        <v>182382</v>
      </c>
      <c r="E295" s="131">
        <f>E296+E300</f>
        <v>67270.570000000007</v>
      </c>
      <c r="F295" s="51">
        <f t="shared" si="7"/>
        <v>36.88443486747596</v>
      </c>
      <c r="G295" s="51">
        <f t="shared" si="8"/>
        <v>71.089948577261993</v>
      </c>
    </row>
    <row r="296" spans="1:8">
      <c r="A296" s="36">
        <v>311</v>
      </c>
      <c r="B296" s="35" t="s">
        <v>1289</v>
      </c>
      <c r="C296" s="131">
        <f>C297</f>
        <v>84072.59</v>
      </c>
      <c r="D296" s="131"/>
      <c r="E296" s="131">
        <f>E297</f>
        <v>57742.97</v>
      </c>
      <c r="F296" s="51"/>
      <c r="G296" s="51">
        <f t="shared" si="8"/>
        <v>68.682278017127814</v>
      </c>
    </row>
    <row r="297" spans="1:8">
      <c r="A297" s="42">
        <v>3111</v>
      </c>
      <c r="B297" s="43" t="s">
        <v>1289</v>
      </c>
      <c r="C297" s="123">
        <v>84072.59</v>
      </c>
      <c r="D297" s="123"/>
      <c r="E297" s="123">
        <v>57742.97</v>
      </c>
      <c r="F297" s="51"/>
      <c r="G297" s="51">
        <f t="shared" si="8"/>
        <v>68.682278017127814</v>
      </c>
      <c r="H297" s="7"/>
    </row>
    <row r="298" spans="1:8" s="61" customFormat="1">
      <c r="A298" s="36">
        <v>312</v>
      </c>
      <c r="B298" s="35" t="s">
        <v>1290</v>
      </c>
      <c r="C298" s="131"/>
      <c r="D298" s="131"/>
      <c r="E298" s="131"/>
      <c r="F298" s="51"/>
      <c r="G298" s="51"/>
      <c r="H298" s="7"/>
    </row>
    <row r="299" spans="1:8">
      <c r="A299" s="42">
        <v>3121</v>
      </c>
      <c r="B299" s="43" t="s">
        <v>1290</v>
      </c>
      <c r="C299" s="123"/>
      <c r="D299" s="123"/>
      <c r="E299" s="123"/>
      <c r="F299" s="51"/>
      <c r="G299" s="51"/>
      <c r="H299" s="7"/>
    </row>
    <row r="300" spans="1:8">
      <c r="A300" s="36">
        <v>313</v>
      </c>
      <c r="B300" s="35" t="s">
        <v>1318</v>
      </c>
      <c r="C300" s="131">
        <f>C301</f>
        <v>10554.81</v>
      </c>
      <c r="D300" s="131"/>
      <c r="E300" s="131">
        <f>E301</f>
        <v>9527.6</v>
      </c>
      <c r="F300" s="51"/>
      <c r="G300" s="51">
        <f t="shared" si="8"/>
        <v>90.267849444945014</v>
      </c>
      <c r="H300" s="7"/>
    </row>
    <row r="301" spans="1:8">
      <c r="A301" s="42">
        <v>3132</v>
      </c>
      <c r="B301" s="43" t="s">
        <v>1356</v>
      </c>
      <c r="C301" s="123">
        <v>10554.81</v>
      </c>
      <c r="D301" s="123"/>
      <c r="E301" s="123">
        <v>9527.6</v>
      </c>
      <c r="F301" s="51"/>
      <c r="G301" s="51">
        <f t="shared" si="8"/>
        <v>90.267849444945014</v>
      </c>
      <c r="H301" s="7"/>
    </row>
    <row r="302" spans="1:8">
      <c r="A302" s="42">
        <v>3133</v>
      </c>
      <c r="B302" s="43" t="s">
        <v>1357</v>
      </c>
      <c r="C302" s="123"/>
      <c r="D302" s="123"/>
      <c r="E302" s="123"/>
      <c r="F302" s="51"/>
      <c r="G302" s="51"/>
      <c r="H302" s="7"/>
    </row>
    <row r="303" spans="1:8">
      <c r="A303" s="36">
        <v>32</v>
      </c>
      <c r="B303" s="35" t="s">
        <v>1319</v>
      </c>
      <c r="C303" s="131">
        <f>C304+C309+C316+C325+C327</f>
        <v>67861.19</v>
      </c>
      <c r="D303" s="131">
        <v>181833</v>
      </c>
      <c r="E303" s="131">
        <f>E304+E309+E316+E325+E327</f>
        <v>106387.3</v>
      </c>
      <c r="F303" s="51">
        <f t="shared" si="7"/>
        <v>58.508246577903897</v>
      </c>
      <c r="G303" s="51">
        <f t="shared" si="8"/>
        <v>156.77193400233625</v>
      </c>
      <c r="H303" s="7"/>
    </row>
    <row r="304" spans="1:8">
      <c r="A304" s="36">
        <v>321</v>
      </c>
      <c r="B304" s="35" t="s">
        <v>1320</v>
      </c>
      <c r="C304" s="131">
        <f>C305+C307</f>
        <v>34516.740000000005</v>
      </c>
      <c r="D304" s="131"/>
      <c r="E304" s="131">
        <f>E305+E306+E307+E308</f>
        <v>55970.67</v>
      </c>
      <c r="F304" s="51"/>
      <c r="G304" s="51">
        <f t="shared" si="8"/>
        <v>162.15514559022662</v>
      </c>
      <c r="H304" s="7"/>
    </row>
    <row r="305" spans="1:8">
      <c r="A305" s="42">
        <v>3211</v>
      </c>
      <c r="B305" s="43" t="s">
        <v>1312</v>
      </c>
      <c r="C305" s="123">
        <v>30677.58</v>
      </c>
      <c r="D305" s="123"/>
      <c r="E305" s="123">
        <v>51000.06</v>
      </c>
      <c r="F305" s="51"/>
      <c r="G305" s="51">
        <f t="shared" si="8"/>
        <v>166.24538180651797</v>
      </c>
      <c r="H305" s="7"/>
    </row>
    <row r="306" spans="1:8">
      <c r="A306" s="42">
        <v>3212</v>
      </c>
      <c r="B306" s="43" t="s">
        <v>1265</v>
      </c>
      <c r="C306" s="123"/>
      <c r="D306" s="123"/>
      <c r="E306" s="123">
        <v>178.56</v>
      </c>
      <c r="F306" s="51"/>
      <c r="G306" s="51"/>
      <c r="H306" s="7"/>
    </row>
    <row r="307" spans="1:8">
      <c r="A307" s="42">
        <v>3213</v>
      </c>
      <c r="B307" s="43" t="s">
        <v>1266</v>
      </c>
      <c r="C307" s="123">
        <v>3839.16</v>
      </c>
      <c r="D307" s="123"/>
      <c r="E307" s="123">
        <v>4751.25</v>
      </c>
      <c r="F307" s="51"/>
      <c r="G307" s="51">
        <f t="shared" si="8"/>
        <v>123.75754071203076</v>
      </c>
      <c r="H307" s="7"/>
    </row>
    <row r="308" spans="1:8">
      <c r="A308" s="42">
        <v>3214</v>
      </c>
      <c r="B308" s="43" t="s">
        <v>1452</v>
      </c>
      <c r="C308" s="123"/>
      <c r="D308" s="123"/>
      <c r="E308" s="123">
        <v>40.799999999999997</v>
      </c>
      <c r="F308" s="51"/>
      <c r="G308" s="51"/>
      <c r="H308" s="7"/>
    </row>
    <row r="309" spans="1:8" s="61" customFormat="1">
      <c r="A309" s="36">
        <v>322</v>
      </c>
      <c r="B309" s="35" t="s">
        <v>1341</v>
      </c>
      <c r="C309" s="131">
        <f>C310+C311+C313+C314</f>
        <v>5264.7699999999995</v>
      </c>
      <c r="D309" s="131"/>
      <c r="E309" s="131">
        <f>E310+E311+E313+E315</f>
        <v>1296.8700000000001</v>
      </c>
      <c r="F309" s="51"/>
      <c r="G309" s="51">
        <f t="shared" si="8"/>
        <v>24.632984916720012</v>
      </c>
      <c r="H309" s="7"/>
    </row>
    <row r="310" spans="1:8">
      <c r="A310" s="42">
        <v>3221</v>
      </c>
      <c r="B310" s="43" t="s">
        <v>1267</v>
      </c>
      <c r="C310" s="123">
        <v>2424.6</v>
      </c>
      <c r="D310" s="123"/>
      <c r="E310" s="123">
        <v>334.31</v>
      </c>
      <c r="F310" s="51"/>
      <c r="G310" s="51">
        <f t="shared" si="8"/>
        <v>13.788253732574447</v>
      </c>
      <c r="H310" s="7"/>
    </row>
    <row r="311" spans="1:8">
      <c r="A311" s="42">
        <v>3222</v>
      </c>
      <c r="B311" s="43" t="s">
        <v>1268</v>
      </c>
      <c r="C311" s="123">
        <v>978.83</v>
      </c>
      <c r="D311" s="123"/>
      <c r="E311" s="123">
        <v>716.08</v>
      </c>
      <c r="F311" s="51"/>
      <c r="G311" s="51">
        <f t="shared" si="8"/>
        <v>73.15672793028412</v>
      </c>
      <c r="H311" s="7"/>
    </row>
    <row r="312" spans="1:8">
      <c r="A312" s="42">
        <v>3223</v>
      </c>
      <c r="B312" s="43" t="s">
        <v>1269</v>
      </c>
      <c r="C312" s="123"/>
      <c r="D312" s="123"/>
      <c r="E312" s="123"/>
      <c r="F312" s="51"/>
      <c r="G312" s="51"/>
      <c r="H312" s="7"/>
    </row>
    <row r="313" spans="1:8">
      <c r="A313" s="42">
        <v>3224</v>
      </c>
      <c r="B313" s="43" t="s">
        <v>1541</v>
      </c>
      <c r="C313" s="123">
        <v>1561.15</v>
      </c>
      <c r="D313" s="123"/>
      <c r="E313" s="123">
        <v>114</v>
      </c>
      <c r="F313" s="51"/>
      <c r="G313" s="51">
        <f t="shared" si="8"/>
        <v>7.3023091951446046</v>
      </c>
      <c r="H313" s="7"/>
    </row>
    <row r="314" spans="1:8">
      <c r="A314" s="42">
        <v>3225</v>
      </c>
      <c r="B314" s="43" t="s">
        <v>1474</v>
      </c>
      <c r="C314" s="123">
        <v>300.19</v>
      </c>
      <c r="D314" s="123"/>
      <c r="E314" s="123"/>
      <c r="F314" s="51"/>
      <c r="G314" s="51">
        <f t="shared" si="8"/>
        <v>0</v>
      </c>
      <c r="H314" s="7"/>
    </row>
    <row r="315" spans="1:8">
      <c r="A315" s="42">
        <v>3227</v>
      </c>
      <c r="B315" s="43" t="s">
        <v>1305</v>
      </c>
      <c r="C315" s="123"/>
      <c r="D315" s="123"/>
      <c r="E315" s="123">
        <v>132.47999999999999</v>
      </c>
      <c r="F315" s="51"/>
      <c r="G315" s="51"/>
      <c r="H315" s="7"/>
    </row>
    <row r="316" spans="1:8" s="61" customFormat="1">
      <c r="A316" s="36">
        <v>323</v>
      </c>
      <c r="B316" s="35" t="s">
        <v>1342</v>
      </c>
      <c r="C316" s="131">
        <f>C317+C319+C321+C322</f>
        <v>23806.239999999998</v>
      </c>
      <c r="D316" s="131"/>
      <c r="E316" s="131">
        <f>E317+E318+E319+E321+E322+E324</f>
        <v>40032.18</v>
      </c>
      <c r="F316" s="51"/>
      <c r="G316" s="51">
        <f t="shared" si="8"/>
        <v>168.15834839941127</v>
      </c>
      <c r="H316" s="7"/>
    </row>
    <row r="317" spans="1:8">
      <c r="A317" s="42">
        <v>3231</v>
      </c>
      <c r="B317" s="43" t="s">
        <v>1272</v>
      </c>
      <c r="C317" s="123">
        <v>6403.84</v>
      </c>
      <c r="D317" s="123"/>
      <c r="E317" s="123">
        <v>189</v>
      </c>
      <c r="F317" s="51"/>
      <c r="G317" s="51">
        <f t="shared" si="8"/>
        <v>2.9513541874875076</v>
      </c>
      <c r="H317" s="7"/>
    </row>
    <row r="318" spans="1:8">
      <c r="A318" s="42">
        <v>3232</v>
      </c>
      <c r="B318" s="43" t="s">
        <v>1273</v>
      </c>
      <c r="C318" s="123"/>
      <c r="D318" s="123"/>
      <c r="E318" s="123">
        <v>5908.75</v>
      </c>
      <c r="F318" s="51"/>
      <c r="G318" s="51"/>
      <c r="H318" s="7"/>
    </row>
    <row r="319" spans="1:8">
      <c r="A319" s="42">
        <v>3233</v>
      </c>
      <c r="B319" s="43" t="s">
        <v>1274</v>
      </c>
      <c r="C319" s="123">
        <v>165.9</v>
      </c>
      <c r="D319" s="123"/>
      <c r="E319" s="123">
        <v>614.44000000000005</v>
      </c>
      <c r="F319" s="51"/>
      <c r="G319" s="51">
        <f t="shared" si="8"/>
        <v>370.36769138034964</v>
      </c>
      <c r="H319" s="7"/>
    </row>
    <row r="320" spans="1:8">
      <c r="A320" s="42">
        <v>3234</v>
      </c>
      <c r="B320" s="43" t="s">
        <v>1275</v>
      </c>
      <c r="C320" s="123"/>
      <c r="D320" s="123"/>
      <c r="E320" s="123"/>
      <c r="F320" s="51"/>
      <c r="G320" s="51"/>
      <c r="H320" s="7"/>
    </row>
    <row r="321" spans="1:8">
      <c r="A321" s="42">
        <v>3235</v>
      </c>
      <c r="B321" s="43" t="s">
        <v>1276</v>
      </c>
      <c r="C321" s="123">
        <v>593.25</v>
      </c>
      <c r="D321" s="123"/>
      <c r="E321" s="123">
        <v>1106.25</v>
      </c>
      <c r="F321" s="51"/>
      <c r="G321" s="51">
        <f t="shared" si="8"/>
        <v>186.47281921618205</v>
      </c>
      <c r="H321" s="7"/>
    </row>
    <row r="322" spans="1:8">
      <c r="A322" s="42">
        <v>3237</v>
      </c>
      <c r="B322" s="43" t="s">
        <v>1278</v>
      </c>
      <c r="C322" s="123">
        <v>16643.25</v>
      </c>
      <c r="D322" s="123"/>
      <c r="E322" s="123">
        <v>29628.74</v>
      </c>
      <c r="F322" s="51"/>
      <c r="G322" s="51">
        <f t="shared" si="8"/>
        <v>178.02256169918738</v>
      </c>
      <c r="H322" s="7"/>
    </row>
    <row r="323" spans="1:8">
      <c r="A323" s="42">
        <v>3238</v>
      </c>
      <c r="B323" s="43" t="s">
        <v>1279</v>
      </c>
      <c r="C323" s="123"/>
      <c r="D323" s="123"/>
      <c r="E323" s="123"/>
      <c r="F323" s="51"/>
      <c r="G323" s="51"/>
      <c r="H323" s="7"/>
    </row>
    <row r="324" spans="1:8">
      <c r="A324" s="42">
        <v>3239</v>
      </c>
      <c r="B324" s="43" t="s">
        <v>1280</v>
      </c>
      <c r="C324" s="123"/>
      <c r="D324" s="123"/>
      <c r="E324" s="123">
        <v>2585</v>
      </c>
      <c r="F324" s="51"/>
      <c r="G324" s="51"/>
      <c r="H324" s="7"/>
    </row>
    <row r="325" spans="1:8">
      <c r="A325" s="72">
        <v>324</v>
      </c>
      <c r="B325" s="73" t="s">
        <v>1350</v>
      </c>
      <c r="C325" s="131">
        <f>C326</f>
        <v>1056.73</v>
      </c>
      <c r="D325" s="123"/>
      <c r="E325" s="135">
        <f>E326</f>
        <v>2113.96</v>
      </c>
      <c r="F325" s="51"/>
      <c r="G325" s="51">
        <f t="shared" si="8"/>
        <v>200.04731577602604</v>
      </c>
      <c r="H325" s="7"/>
    </row>
    <row r="326" spans="1:8">
      <c r="A326" s="42">
        <v>3241</v>
      </c>
      <c r="B326" s="43" t="s">
        <v>1350</v>
      </c>
      <c r="C326" s="123">
        <v>1056.73</v>
      </c>
      <c r="D326" s="123"/>
      <c r="E326" s="123">
        <v>2113.96</v>
      </c>
      <c r="F326" s="51"/>
      <c r="G326" s="51">
        <f t="shared" si="8"/>
        <v>200.04731577602604</v>
      </c>
      <c r="H326" s="7"/>
    </row>
    <row r="327" spans="1:8">
      <c r="A327" s="36">
        <v>329</v>
      </c>
      <c r="B327" s="35" t="s">
        <v>1284</v>
      </c>
      <c r="C327" s="131">
        <f>C329+C330</f>
        <v>3216.71</v>
      </c>
      <c r="D327" s="131"/>
      <c r="E327" s="131">
        <f>E328+E329</f>
        <v>6973.62</v>
      </c>
      <c r="F327" s="51"/>
      <c r="G327" s="51">
        <f t="shared" ref="G327:G389" si="9">E327/C327*100</f>
        <v>216.79355614898452</v>
      </c>
      <c r="H327" s="7"/>
    </row>
    <row r="328" spans="1:8">
      <c r="A328" s="42">
        <v>3292</v>
      </c>
      <c r="B328" s="43" t="s">
        <v>1281</v>
      </c>
      <c r="C328" s="123"/>
      <c r="D328" s="123"/>
      <c r="E328" s="123">
        <v>36.5</v>
      </c>
      <c r="F328" s="51"/>
      <c r="G328" s="51"/>
      <c r="H328" s="7"/>
    </row>
    <row r="329" spans="1:8">
      <c r="A329" s="42">
        <v>3293</v>
      </c>
      <c r="B329" s="43" t="s">
        <v>1294</v>
      </c>
      <c r="C329" s="123">
        <v>3117.17</v>
      </c>
      <c r="D329" s="123"/>
      <c r="E329" s="123">
        <v>6937.12</v>
      </c>
      <c r="F329" s="51"/>
      <c r="G329" s="51">
        <f t="shared" si="9"/>
        <v>222.54544987921733</v>
      </c>
      <c r="H329" s="7"/>
    </row>
    <row r="330" spans="1:8">
      <c r="A330" s="148">
        <v>3294</v>
      </c>
      <c r="B330" s="149" t="s">
        <v>1546</v>
      </c>
      <c r="C330" s="144">
        <v>99.54</v>
      </c>
      <c r="D330" s="144"/>
      <c r="E330" s="144"/>
      <c r="F330" s="51"/>
      <c r="G330" s="51">
        <f t="shared" si="9"/>
        <v>0</v>
      </c>
      <c r="H330" s="7"/>
    </row>
    <row r="331" spans="1:8">
      <c r="A331" s="42">
        <v>3295</v>
      </c>
      <c r="B331" s="43" t="s">
        <v>1283</v>
      </c>
      <c r="C331" s="123"/>
      <c r="D331" s="123"/>
      <c r="E331" s="123"/>
      <c r="F331" s="51"/>
      <c r="G331" s="51"/>
      <c r="H331" s="7"/>
    </row>
    <row r="332" spans="1:8">
      <c r="A332" s="42">
        <v>3299</v>
      </c>
      <c r="B332" s="43" t="s">
        <v>1488</v>
      </c>
      <c r="C332" s="123"/>
      <c r="D332" s="123"/>
      <c r="E332" s="123"/>
      <c r="F332" s="51"/>
      <c r="G332" s="51"/>
      <c r="H332" s="7"/>
    </row>
    <row r="333" spans="1:8">
      <c r="A333" s="36">
        <v>34</v>
      </c>
      <c r="B333" s="35" t="s">
        <v>1343</v>
      </c>
      <c r="C333" s="131">
        <v>62.32</v>
      </c>
      <c r="D333" s="131"/>
      <c r="E333" s="131"/>
      <c r="F333" s="51"/>
      <c r="G333" s="51">
        <f t="shared" si="9"/>
        <v>0</v>
      </c>
      <c r="H333" s="7"/>
    </row>
    <row r="334" spans="1:8">
      <c r="A334" s="36">
        <v>343</v>
      </c>
      <c r="B334" s="35" t="s">
        <v>1344</v>
      </c>
      <c r="C334" s="131">
        <f>C336</f>
        <v>62.32</v>
      </c>
      <c r="D334" s="131"/>
      <c r="E334" s="131"/>
      <c r="F334" s="51"/>
      <c r="G334" s="51">
        <f t="shared" si="9"/>
        <v>0</v>
      </c>
      <c r="H334" s="7"/>
    </row>
    <row r="335" spans="1:8" ht="16">
      <c r="A335" s="42">
        <v>3431</v>
      </c>
      <c r="B335" s="62" t="s">
        <v>1478</v>
      </c>
      <c r="C335" s="123"/>
      <c r="D335" s="123"/>
      <c r="E335" s="123"/>
      <c r="F335" s="51"/>
      <c r="G335" s="51"/>
      <c r="H335" s="7"/>
    </row>
    <row r="336" spans="1:8" ht="16">
      <c r="A336" s="148">
        <v>3432</v>
      </c>
      <c r="B336" s="154" t="s">
        <v>1295</v>
      </c>
      <c r="C336" s="144">
        <v>62.32</v>
      </c>
      <c r="D336" s="144"/>
      <c r="E336" s="144"/>
      <c r="F336" s="51"/>
      <c r="G336" s="51">
        <f t="shared" si="9"/>
        <v>0</v>
      </c>
      <c r="H336" s="7"/>
    </row>
    <row r="337" spans="1:8" s="61" customFormat="1" ht="16">
      <c r="A337" s="36">
        <v>35</v>
      </c>
      <c r="B337" s="45" t="s">
        <v>1461</v>
      </c>
      <c r="C337" s="131">
        <f>C338</f>
        <v>193902.99</v>
      </c>
      <c r="D337" s="131"/>
      <c r="E337" s="131">
        <f>E338</f>
        <v>104318.82</v>
      </c>
      <c r="F337" s="51"/>
      <c r="G337" s="51">
        <f t="shared" si="9"/>
        <v>53.799490147109132</v>
      </c>
    </row>
    <row r="338" spans="1:8" s="61" customFormat="1" ht="16">
      <c r="A338" s="36">
        <v>353</v>
      </c>
      <c r="B338" s="45" t="s">
        <v>1463</v>
      </c>
      <c r="C338" s="131">
        <f>C339</f>
        <v>193902.99</v>
      </c>
      <c r="D338" s="131"/>
      <c r="E338" s="131">
        <f>E339</f>
        <v>104318.82</v>
      </c>
      <c r="F338" s="51"/>
      <c r="G338" s="51">
        <f t="shared" si="9"/>
        <v>53.799490147109132</v>
      </c>
    </row>
    <row r="339" spans="1:8" s="12" customFormat="1" ht="15" customHeight="1">
      <c r="A339" s="50">
        <v>3531</v>
      </c>
      <c r="B339" s="49" t="s">
        <v>1448</v>
      </c>
      <c r="C339" s="125">
        <v>193902.99</v>
      </c>
      <c r="D339" s="125"/>
      <c r="E339" s="125">
        <v>104318.82</v>
      </c>
      <c r="F339" s="51"/>
      <c r="G339" s="51">
        <f t="shared" si="9"/>
        <v>53.799490147109132</v>
      </c>
    </row>
    <row r="340" spans="1:8" s="61" customFormat="1">
      <c r="A340" s="36">
        <v>36</v>
      </c>
      <c r="B340" s="35" t="s">
        <v>1394</v>
      </c>
      <c r="C340" s="131"/>
      <c r="D340" s="131"/>
      <c r="E340" s="131"/>
      <c r="F340" s="51"/>
      <c r="G340" s="51"/>
    </row>
    <row r="341" spans="1:8" s="61" customFormat="1">
      <c r="A341" s="36">
        <v>361</v>
      </c>
      <c r="B341" s="35" t="s">
        <v>1394</v>
      </c>
      <c r="C341" s="131"/>
      <c r="D341" s="131"/>
      <c r="E341" s="131"/>
      <c r="F341" s="51"/>
      <c r="G341" s="51"/>
    </row>
    <row r="342" spans="1:8" s="12" customFormat="1" ht="15" customHeight="1">
      <c r="A342" s="50">
        <v>3611</v>
      </c>
      <c r="B342" s="49" t="s">
        <v>1449</v>
      </c>
      <c r="C342" s="125"/>
      <c r="D342" s="125"/>
      <c r="E342" s="125"/>
      <c r="F342" s="51"/>
      <c r="G342" s="51"/>
    </row>
    <row r="343" spans="1:8" s="12" customFormat="1" ht="15" customHeight="1">
      <c r="A343" s="50">
        <v>3612</v>
      </c>
      <c r="B343" s="49" t="s">
        <v>1479</v>
      </c>
      <c r="C343" s="125"/>
      <c r="D343" s="125"/>
      <c r="E343" s="125"/>
      <c r="F343" s="51"/>
      <c r="G343" s="51"/>
    </row>
    <row r="344" spans="1:8" s="12" customFormat="1" ht="15" customHeight="1">
      <c r="A344" s="67">
        <v>369</v>
      </c>
      <c r="B344" s="68" t="s">
        <v>1459</v>
      </c>
      <c r="C344" s="137"/>
      <c r="D344" s="137"/>
      <c r="E344" s="137"/>
      <c r="F344" s="51"/>
      <c r="G344" s="51"/>
    </row>
    <row r="345" spans="1:8" s="12" customFormat="1" ht="15" customHeight="1">
      <c r="A345" s="50">
        <v>3693</v>
      </c>
      <c r="B345" s="49" t="s">
        <v>1457</v>
      </c>
      <c r="C345" s="125"/>
      <c r="D345" s="125"/>
      <c r="E345" s="125"/>
      <c r="F345" s="51"/>
      <c r="G345" s="51"/>
    </row>
    <row r="346" spans="1:8" s="12" customFormat="1" ht="15" customHeight="1">
      <c r="A346" s="50">
        <v>3694</v>
      </c>
      <c r="B346" s="49" t="s">
        <v>1458</v>
      </c>
      <c r="C346" s="125"/>
      <c r="D346" s="125"/>
      <c r="E346" s="125"/>
      <c r="F346" s="51"/>
      <c r="G346" s="51"/>
    </row>
    <row r="347" spans="1:8">
      <c r="A347" s="36">
        <v>37</v>
      </c>
      <c r="B347" s="35" t="s">
        <v>1352</v>
      </c>
      <c r="C347" s="131"/>
      <c r="D347" s="131"/>
      <c r="E347" s="131"/>
      <c r="F347" s="51"/>
      <c r="G347" s="51"/>
    </row>
    <row r="348" spans="1:8">
      <c r="A348" s="36">
        <v>3721</v>
      </c>
      <c r="B348" s="35" t="s">
        <v>1428</v>
      </c>
      <c r="C348" s="131"/>
      <c r="D348" s="131"/>
      <c r="E348" s="131"/>
      <c r="F348" s="51"/>
      <c r="G348" s="51"/>
    </row>
    <row r="349" spans="1:8">
      <c r="A349" s="42">
        <v>3721</v>
      </c>
      <c r="B349" s="43" t="s">
        <v>1428</v>
      </c>
      <c r="C349" s="123"/>
      <c r="D349" s="123"/>
      <c r="E349" s="123"/>
      <c r="F349" s="51"/>
      <c r="G349" s="51"/>
    </row>
    <row r="350" spans="1:8">
      <c r="A350" s="42">
        <v>4</v>
      </c>
      <c r="B350" s="35" t="s">
        <v>1345</v>
      </c>
      <c r="C350" s="131"/>
      <c r="D350" s="131">
        <f>D353</f>
        <v>77311</v>
      </c>
      <c r="E350" s="131">
        <f>E353</f>
        <v>3535.67</v>
      </c>
      <c r="F350" s="51">
        <f t="shared" ref="F350:F372" si="10">E350/D350*100</f>
        <v>4.5733078087206218</v>
      </c>
      <c r="G350" s="51"/>
      <c r="H350" s="7"/>
    </row>
    <row r="351" spans="1:8">
      <c r="A351" s="42">
        <v>41</v>
      </c>
      <c r="B351" s="35" t="s">
        <v>1355</v>
      </c>
      <c r="C351" s="131"/>
      <c r="D351" s="131"/>
      <c r="E351" s="131"/>
      <c r="F351" s="51"/>
      <c r="G351" s="51"/>
      <c r="H351" s="7"/>
    </row>
    <row r="352" spans="1:8">
      <c r="A352" s="42">
        <v>412</v>
      </c>
      <c r="B352" s="74" t="s">
        <v>1396</v>
      </c>
      <c r="C352" s="131"/>
      <c r="D352" s="136"/>
      <c r="E352" s="131"/>
      <c r="F352" s="51"/>
      <c r="G352" s="51"/>
      <c r="H352" s="7"/>
    </row>
    <row r="353" spans="1:8">
      <c r="A353" s="36">
        <v>42</v>
      </c>
      <c r="B353" s="35" t="s">
        <v>1346</v>
      </c>
      <c r="C353" s="131"/>
      <c r="D353" s="131">
        <v>77311</v>
      </c>
      <c r="E353" s="131">
        <f>E354</f>
        <v>3535.67</v>
      </c>
      <c r="F353" s="51">
        <f t="shared" si="10"/>
        <v>4.5733078087206218</v>
      </c>
      <c r="G353" s="51"/>
      <c r="H353" s="7"/>
    </row>
    <row r="354" spans="1:8" s="61" customFormat="1">
      <c r="A354" s="36">
        <v>422</v>
      </c>
      <c r="B354" s="35" t="s">
        <v>1347</v>
      </c>
      <c r="C354" s="131"/>
      <c r="D354" s="131"/>
      <c r="E354" s="131">
        <f>E355+E356+E357</f>
        <v>3535.67</v>
      </c>
      <c r="F354" s="51"/>
      <c r="G354" s="51"/>
      <c r="H354" s="138"/>
    </row>
    <row r="355" spans="1:8">
      <c r="A355" s="42">
        <v>4221</v>
      </c>
      <c r="B355" s="43" t="s">
        <v>1286</v>
      </c>
      <c r="C355" s="123"/>
      <c r="D355" s="123"/>
      <c r="E355" s="123">
        <v>1675.63</v>
      </c>
      <c r="F355" s="51"/>
      <c r="G355" s="51"/>
      <c r="H355" s="7"/>
    </row>
    <row r="356" spans="1:8">
      <c r="A356" s="42">
        <v>4222</v>
      </c>
      <c r="B356" s="43" t="s">
        <v>1300</v>
      </c>
      <c r="C356" s="123"/>
      <c r="D356" s="123"/>
      <c r="E356" s="123">
        <v>800</v>
      </c>
      <c r="F356" s="51"/>
      <c r="G356" s="51"/>
      <c r="H356" s="7"/>
    </row>
    <row r="357" spans="1:8">
      <c r="A357" s="42">
        <v>4224</v>
      </c>
      <c r="B357" s="43" t="s">
        <v>1537</v>
      </c>
      <c r="C357" s="123"/>
      <c r="D357" s="123"/>
      <c r="E357" s="123">
        <v>1060.04</v>
      </c>
      <c r="F357" s="51"/>
      <c r="G357" s="51"/>
      <c r="H357" s="7"/>
    </row>
    <row r="358" spans="1:8">
      <c r="A358" s="42">
        <v>4225</v>
      </c>
      <c r="B358" s="43" t="s">
        <v>1311</v>
      </c>
      <c r="C358" s="123"/>
      <c r="D358" s="123"/>
      <c r="E358" s="123"/>
      <c r="F358" s="51"/>
      <c r="G358" s="51"/>
      <c r="H358" s="7"/>
    </row>
    <row r="359" spans="1:8">
      <c r="A359" s="42">
        <v>4227</v>
      </c>
      <c r="B359" s="43" t="s">
        <v>1476</v>
      </c>
      <c r="C359" s="123"/>
      <c r="D359" s="123"/>
      <c r="E359" s="123"/>
      <c r="F359" s="51"/>
      <c r="G359" s="51"/>
      <c r="H359" s="7"/>
    </row>
    <row r="360" spans="1:8">
      <c r="A360" s="36">
        <v>426</v>
      </c>
      <c r="B360" s="35" t="s">
        <v>1348</v>
      </c>
      <c r="C360" s="131"/>
      <c r="D360" s="131"/>
      <c r="E360" s="131"/>
      <c r="F360" s="51"/>
      <c r="G360" s="51"/>
    </row>
    <row r="361" spans="1:8">
      <c r="A361" s="75">
        <v>4262</v>
      </c>
      <c r="B361" s="74" t="s">
        <v>1414</v>
      </c>
      <c r="C361" s="136"/>
      <c r="D361" s="131"/>
      <c r="E361" s="131"/>
      <c r="F361" s="51"/>
      <c r="G361" s="51"/>
    </row>
    <row r="362" spans="1:8" ht="16">
      <c r="A362" s="47"/>
      <c r="B362" s="47" t="s">
        <v>174</v>
      </c>
      <c r="C362" s="56">
        <f>C363+C411</f>
        <v>286766.53999999998</v>
      </c>
      <c r="D362" s="56">
        <f>D363+D411</f>
        <v>652773</v>
      </c>
      <c r="E362" s="56">
        <f>E363+E409</f>
        <v>317558.95</v>
      </c>
      <c r="F362" s="51">
        <f t="shared" si="10"/>
        <v>48.647684570287069</v>
      </c>
      <c r="G362" s="51">
        <f t="shared" si="9"/>
        <v>110.73779737343136</v>
      </c>
    </row>
    <row r="363" spans="1:8">
      <c r="A363" s="36">
        <v>3</v>
      </c>
      <c r="B363" s="35" t="s">
        <v>1358</v>
      </c>
      <c r="C363" s="131">
        <f>C364+C372+C402+C406</f>
        <v>275424.11</v>
      </c>
      <c r="D363" s="131">
        <f>D364+D372</f>
        <v>517773</v>
      </c>
      <c r="E363" s="131">
        <f>E364+E372+E402</f>
        <v>317558.95</v>
      </c>
      <c r="F363" s="51">
        <f t="shared" si="10"/>
        <v>61.331693618632109</v>
      </c>
      <c r="G363" s="51">
        <f t="shared" si="9"/>
        <v>115.29816688887551</v>
      </c>
    </row>
    <row r="364" spans="1:8">
      <c r="A364" s="36">
        <v>31</v>
      </c>
      <c r="B364" s="35" t="s">
        <v>1317</v>
      </c>
      <c r="C364" s="131">
        <f>C365+C367+C369</f>
        <v>201459.89</v>
      </c>
      <c r="D364" s="131">
        <v>324241</v>
      </c>
      <c r="E364" s="131">
        <f>E365+E367+E369</f>
        <v>220248.79</v>
      </c>
      <c r="F364" s="51">
        <f t="shared" si="10"/>
        <v>67.927495288998003</v>
      </c>
      <c r="G364" s="51">
        <f t="shared" si="9"/>
        <v>109.3263726094559</v>
      </c>
    </row>
    <row r="365" spans="1:8">
      <c r="A365" s="36">
        <v>311</v>
      </c>
      <c r="B365" s="35" t="s">
        <v>1289</v>
      </c>
      <c r="C365" s="131">
        <f>C366</f>
        <v>175835</v>
      </c>
      <c r="D365" s="131"/>
      <c r="E365" s="131">
        <f>E366</f>
        <v>184070.16</v>
      </c>
      <c r="F365" s="51"/>
      <c r="G365" s="51">
        <f t="shared" si="9"/>
        <v>104.68345892455997</v>
      </c>
    </row>
    <row r="366" spans="1:8">
      <c r="A366" s="42">
        <v>3111</v>
      </c>
      <c r="B366" s="43" t="s">
        <v>1289</v>
      </c>
      <c r="C366" s="123">
        <v>175835</v>
      </c>
      <c r="D366" s="123"/>
      <c r="E366" s="123">
        <v>184070.16</v>
      </c>
      <c r="F366" s="51"/>
      <c r="G366" s="51">
        <f t="shared" si="9"/>
        <v>104.68345892455997</v>
      </c>
    </row>
    <row r="367" spans="1:8" s="61" customFormat="1">
      <c r="A367" s="36">
        <v>312</v>
      </c>
      <c r="B367" s="35" t="s">
        <v>1290</v>
      </c>
      <c r="C367" s="131">
        <f>C368</f>
        <v>3984.17</v>
      </c>
      <c r="D367" s="131"/>
      <c r="E367" s="131">
        <f>E368</f>
        <v>6300</v>
      </c>
      <c r="F367" s="51"/>
      <c r="G367" s="51">
        <f t="shared" si="9"/>
        <v>158.1257827853731</v>
      </c>
    </row>
    <row r="368" spans="1:8">
      <c r="A368" s="42">
        <v>3121</v>
      </c>
      <c r="B368" s="43" t="s">
        <v>1290</v>
      </c>
      <c r="C368" s="123">
        <v>3984.17</v>
      </c>
      <c r="D368" s="123"/>
      <c r="E368" s="123">
        <v>6300</v>
      </c>
      <c r="F368" s="51"/>
      <c r="G368" s="51">
        <f t="shared" si="9"/>
        <v>158.1257827853731</v>
      </c>
    </row>
    <row r="369" spans="1:7">
      <c r="A369" s="36">
        <v>313</v>
      </c>
      <c r="B369" s="35" t="s">
        <v>1318</v>
      </c>
      <c r="C369" s="131">
        <f>C370</f>
        <v>21640.720000000001</v>
      </c>
      <c r="D369" s="131"/>
      <c r="E369" s="131">
        <f>E370</f>
        <v>29878.63</v>
      </c>
      <c r="F369" s="51"/>
      <c r="G369" s="51">
        <f t="shared" si="9"/>
        <v>138.0667094255644</v>
      </c>
    </row>
    <row r="370" spans="1:7">
      <c r="A370" s="42">
        <v>3132</v>
      </c>
      <c r="B370" s="43" t="s">
        <v>1356</v>
      </c>
      <c r="C370" s="123">
        <v>21640.720000000001</v>
      </c>
      <c r="D370" s="123"/>
      <c r="E370" s="123">
        <v>29878.63</v>
      </c>
      <c r="F370" s="51"/>
      <c r="G370" s="51">
        <f t="shared" si="9"/>
        <v>138.0667094255644</v>
      </c>
    </row>
    <row r="371" spans="1:7">
      <c r="A371" s="42">
        <v>3133</v>
      </c>
      <c r="B371" s="43" t="s">
        <v>1357</v>
      </c>
      <c r="C371" s="123"/>
      <c r="D371" s="123"/>
      <c r="E371" s="123"/>
      <c r="F371" s="51"/>
      <c r="G371" s="51"/>
    </row>
    <row r="372" spans="1:7">
      <c r="A372" s="36">
        <v>32</v>
      </c>
      <c r="B372" s="35" t="s">
        <v>1319</v>
      </c>
      <c r="C372" s="131">
        <f>C373+C385+C394+C396+C378</f>
        <v>73728.599999999991</v>
      </c>
      <c r="D372" s="131">
        <v>193532</v>
      </c>
      <c r="E372" s="131">
        <f>E373+E378+E385+E394+E396</f>
        <v>97310.16</v>
      </c>
      <c r="F372" s="51">
        <f t="shared" si="10"/>
        <v>50.281173139325794</v>
      </c>
      <c r="G372" s="51">
        <f t="shared" si="9"/>
        <v>131.98427747170027</v>
      </c>
    </row>
    <row r="373" spans="1:7">
      <c r="A373" s="36">
        <v>321</v>
      </c>
      <c r="B373" s="35" t="s">
        <v>1320</v>
      </c>
      <c r="C373" s="131">
        <f>C374+C375+C376</f>
        <v>44427</v>
      </c>
      <c r="D373" s="131"/>
      <c r="E373" s="131">
        <f>E374+E375+E376+E377</f>
        <v>34699.64</v>
      </c>
      <c r="F373" s="51"/>
      <c r="G373" s="51">
        <f t="shared" si="9"/>
        <v>78.104846152114703</v>
      </c>
    </row>
    <row r="374" spans="1:7">
      <c r="A374" s="42">
        <v>3211</v>
      </c>
      <c r="B374" s="43" t="s">
        <v>1264</v>
      </c>
      <c r="C374" s="123">
        <v>21979.58</v>
      </c>
      <c r="D374" s="123"/>
      <c r="E374" s="123">
        <v>21141.05</v>
      </c>
      <c r="F374" s="51"/>
      <c r="G374" s="51">
        <f t="shared" si="9"/>
        <v>96.184958948260146</v>
      </c>
    </row>
    <row r="375" spans="1:7">
      <c r="A375" s="42">
        <v>3212</v>
      </c>
      <c r="B375" s="43" t="s">
        <v>1313</v>
      </c>
      <c r="C375" s="123">
        <v>6318.87</v>
      </c>
      <c r="D375" s="123"/>
      <c r="E375" s="123">
        <v>5332.77</v>
      </c>
      <c r="F375" s="51"/>
      <c r="G375" s="51">
        <f t="shared" si="9"/>
        <v>84.394361650105168</v>
      </c>
    </row>
    <row r="376" spans="1:7">
      <c r="A376" s="42">
        <v>3213</v>
      </c>
      <c r="B376" s="43" t="s">
        <v>1266</v>
      </c>
      <c r="C376" s="123">
        <v>16128.55</v>
      </c>
      <c r="D376" s="123"/>
      <c r="E376" s="123">
        <v>8179.37</v>
      </c>
      <c r="F376" s="51"/>
      <c r="G376" s="51">
        <f t="shared" si="9"/>
        <v>50.713610336949074</v>
      </c>
    </row>
    <row r="377" spans="1:7">
      <c r="A377" s="42">
        <v>3214</v>
      </c>
      <c r="B377" s="43" t="s">
        <v>1480</v>
      </c>
      <c r="C377" s="123"/>
      <c r="D377" s="123"/>
      <c r="E377" s="123">
        <v>46.45</v>
      </c>
      <c r="F377" s="51"/>
      <c r="G377" s="51"/>
    </row>
    <row r="378" spans="1:7">
      <c r="A378" s="36">
        <v>322</v>
      </c>
      <c r="B378" s="35" t="s">
        <v>1341</v>
      </c>
      <c r="C378" s="131">
        <f>C379+C380+C381+C382+C384</f>
        <v>8128.6399999999994</v>
      </c>
      <c r="D378" s="131"/>
      <c r="E378" s="131">
        <f>E379+E380+E381+E383+E384</f>
        <v>8517.66</v>
      </c>
      <c r="F378" s="51"/>
      <c r="G378" s="51">
        <f t="shared" si="9"/>
        <v>104.78579442563579</v>
      </c>
    </row>
    <row r="379" spans="1:7">
      <c r="A379" s="42">
        <v>3221</v>
      </c>
      <c r="B379" s="43" t="s">
        <v>1267</v>
      </c>
      <c r="C379" s="123">
        <v>1846.47</v>
      </c>
      <c r="D379" s="123"/>
      <c r="E379" s="123">
        <v>1887.53</v>
      </c>
      <c r="F379" s="51"/>
      <c r="G379" s="51">
        <f t="shared" si="9"/>
        <v>102.22370252427604</v>
      </c>
    </row>
    <row r="380" spans="1:7">
      <c r="A380" s="42">
        <v>3222</v>
      </c>
      <c r="B380" s="43" t="s">
        <v>1268</v>
      </c>
      <c r="C380" s="123">
        <v>5080.2</v>
      </c>
      <c r="D380" s="123"/>
      <c r="E380" s="123">
        <v>6139.9</v>
      </c>
      <c r="F380" s="51"/>
      <c r="G380" s="51">
        <f t="shared" si="9"/>
        <v>120.85941498366206</v>
      </c>
    </row>
    <row r="381" spans="1:7">
      <c r="A381" s="42">
        <v>3223</v>
      </c>
      <c r="B381" s="43" t="s">
        <v>1269</v>
      </c>
      <c r="C381" s="123">
        <v>649.49</v>
      </c>
      <c r="D381" s="123"/>
      <c r="E381" s="123">
        <v>345.1</v>
      </c>
      <c r="F381" s="51"/>
      <c r="G381" s="51">
        <f t="shared" si="9"/>
        <v>53.133997444148484</v>
      </c>
    </row>
    <row r="382" spans="1:7">
      <c r="A382" s="42">
        <v>3224</v>
      </c>
      <c r="B382" s="43" t="s">
        <v>1416</v>
      </c>
      <c r="C382" s="123">
        <v>174.07</v>
      </c>
      <c r="D382" s="123"/>
      <c r="E382" s="123"/>
      <c r="F382" s="51"/>
      <c r="G382" s="51">
        <f t="shared" si="9"/>
        <v>0</v>
      </c>
    </row>
    <row r="383" spans="1:7">
      <c r="A383" s="42">
        <v>3225</v>
      </c>
      <c r="B383" s="43" t="s">
        <v>1474</v>
      </c>
      <c r="C383" s="123"/>
      <c r="D383" s="123"/>
      <c r="E383" s="123">
        <v>93.2</v>
      </c>
      <c r="F383" s="51"/>
      <c r="G383" s="51"/>
    </row>
    <row r="384" spans="1:7">
      <c r="A384" s="42">
        <v>3227</v>
      </c>
      <c r="B384" s="43" t="s">
        <v>1305</v>
      </c>
      <c r="C384" s="123">
        <v>378.41</v>
      </c>
      <c r="D384" s="123"/>
      <c r="E384" s="123">
        <v>51.93</v>
      </c>
      <c r="F384" s="51"/>
      <c r="G384" s="51">
        <f t="shared" si="9"/>
        <v>13.723210274569912</v>
      </c>
    </row>
    <row r="385" spans="1:7">
      <c r="A385" s="36">
        <v>323</v>
      </c>
      <c r="B385" s="35" t="s">
        <v>1342</v>
      </c>
      <c r="C385" s="131">
        <f>C386+C387+C389+C392+C393</f>
        <v>16124.6</v>
      </c>
      <c r="D385" s="131"/>
      <c r="E385" s="131">
        <f>E386+E387+E389+E392+E393</f>
        <v>46310.64</v>
      </c>
      <c r="F385" s="51"/>
      <c r="G385" s="51">
        <f t="shared" si="9"/>
        <v>287.20489190429527</v>
      </c>
    </row>
    <row r="386" spans="1:7">
      <c r="A386" s="42">
        <v>3231</v>
      </c>
      <c r="B386" s="43" t="s">
        <v>1272</v>
      </c>
      <c r="C386" s="123">
        <v>197.75</v>
      </c>
      <c r="D386" s="123"/>
      <c r="E386" s="123">
        <v>1166.31</v>
      </c>
      <c r="F386" s="51"/>
      <c r="G386" s="51">
        <f t="shared" si="9"/>
        <v>589.79013906447528</v>
      </c>
    </row>
    <row r="387" spans="1:7">
      <c r="A387" s="42">
        <v>3232</v>
      </c>
      <c r="B387" s="43" t="s">
        <v>1273</v>
      </c>
      <c r="C387" s="123">
        <v>3283.18</v>
      </c>
      <c r="D387" s="123"/>
      <c r="E387" s="123">
        <v>3816.44</v>
      </c>
      <c r="F387" s="51"/>
      <c r="G387" s="51">
        <f t="shared" si="9"/>
        <v>116.24217983784015</v>
      </c>
    </row>
    <row r="388" spans="1:7">
      <c r="A388" s="42">
        <v>3234</v>
      </c>
      <c r="B388" s="43" t="s">
        <v>1275</v>
      </c>
      <c r="C388" s="123"/>
      <c r="D388" s="123"/>
      <c r="E388" s="123"/>
      <c r="F388" s="51"/>
      <c r="G388" s="51"/>
    </row>
    <row r="389" spans="1:7">
      <c r="A389" s="42">
        <v>3235</v>
      </c>
      <c r="B389" s="43" t="s">
        <v>1276</v>
      </c>
      <c r="C389" s="123">
        <v>2662.22</v>
      </c>
      <c r="D389" s="123"/>
      <c r="E389" s="123">
        <v>13455.32</v>
      </c>
      <c r="F389" s="51"/>
      <c r="G389" s="51">
        <f t="shared" si="9"/>
        <v>505.41728331993608</v>
      </c>
    </row>
    <row r="390" spans="1:7">
      <c r="A390" s="42">
        <v>3236</v>
      </c>
      <c r="B390" s="43" t="s">
        <v>1481</v>
      </c>
      <c r="C390" s="123"/>
      <c r="D390" s="123"/>
      <c r="E390" s="123"/>
      <c r="F390" s="51"/>
      <c r="G390" s="51"/>
    </row>
    <row r="391" spans="1:7">
      <c r="A391" s="42">
        <v>3238</v>
      </c>
      <c r="B391" s="43" t="s">
        <v>1482</v>
      </c>
      <c r="C391" s="123"/>
      <c r="D391" s="123"/>
      <c r="E391" s="123"/>
      <c r="F391" s="51"/>
      <c r="G391" s="51"/>
    </row>
    <row r="392" spans="1:7">
      <c r="A392" s="42">
        <v>3237</v>
      </c>
      <c r="B392" s="43" t="s">
        <v>1278</v>
      </c>
      <c r="C392" s="125">
        <v>9743.41</v>
      </c>
      <c r="D392" s="123"/>
      <c r="E392" s="123">
        <v>27441.43</v>
      </c>
      <c r="F392" s="51"/>
      <c r="G392" s="51">
        <f t="shared" ref="G392:G446" si="11">E392/C392*100</f>
        <v>281.64092448126479</v>
      </c>
    </row>
    <row r="393" spans="1:7">
      <c r="A393" s="42">
        <v>3239</v>
      </c>
      <c r="B393" s="43" t="s">
        <v>1280</v>
      </c>
      <c r="C393" s="123">
        <v>238.04</v>
      </c>
      <c r="D393" s="123"/>
      <c r="E393" s="123">
        <v>431.14</v>
      </c>
      <c r="F393" s="51"/>
      <c r="G393" s="51">
        <f t="shared" si="11"/>
        <v>181.12082003024702</v>
      </c>
    </row>
    <row r="394" spans="1:7">
      <c r="A394" s="36">
        <v>324</v>
      </c>
      <c r="B394" s="35" t="s">
        <v>1350</v>
      </c>
      <c r="C394" s="131">
        <f>C395</f>
        <v>1519.29</v>
      </c>
      <c r="D394" s="131"/>
      <c r="E394" s="131">
        <f>E395</f>
        <v>1191.51</v>
      </c>
      <c r="F394" s="51"/>
      <c r="G394" s="51">
        <f t="shared" si="11"/>
        <v>78.425448729340687</v>
      </c>
    </row>
    <row r="395" spans="1:7">
      <c r="A395" s="42">
        <v>3241</v>
      </c>
      <c r="B395" s="43" t="s">
        <v>1350</v>
      </c>
      <c r="C395" s="123">
        <v>1519.29</v>
      </c>
      <c r="D395" s="123"/>
      <c r="E395" s="123">
        <v>1191.51</v>
      </c>
      <c r="F395" s="51"/>
      <c r="G395" s="51">
        <f t="shared" si="11"/>
        <v>78.425448729340687</v>
      </c>
    </row>
    <row r="396" spans="1:7">
      <c r="A396" s="36">
        <v>329</v>
      </c>
      <c r="B396" s="35" t="s">
        <v>1284</v>
      </c>
      <c r="C396" s="131">
        <f>C397+C398+C399+C400+C401</f>
        <v>3529.0699999999997</v>
      </c>
      <c r="D396" s="131"/>
      <c r="E396" s="131">
        <f>E398+E399+E400+E401</f>
        <v>6590.71</v>
      </c>
      <c r="F396" s="51"/>
      <c r="G396" s="51">
        <f t="shared" si="11"/>
        <v>186.7548674296628</v>
      </c>
    </row>
    <row r="397" spans="1:7">
      <c r="A397" s="75">
        <v>3292</v>
      </c>
      <c r="B397" s="74" t="s">
        <v>1281</v>
      </c>
      <c r="C397" s="123">
        <v>19.98</v>
      </c>
      <c r="D397" s="131"/>
      <c r="E397" s="136"/>
      <c r="F397" s="51"/>
      <c r="G397" s="51">
        <f t="shared" si="11"/>
        <v>0</v>
      </c>
    </row>
    <row r="398" spans="1:7">
      <c r="A398" s="42">
        <v>3293</v>
      </c>
      <c r="B398" s="43" t="s">
        <v>1294</v>
      </c>
      <c r="C398" s="123">
        <v>2671.02</v>
      </c>
      <c r="D398" s="123"/>
      <c r="E398" s="123">
        <v>3693.85</v>
      </c>
      <c r="F398" s="51"/>
      <c r="G398" s="51">
        <f t="shared" si="11"/>
        <v>138.29361068056397</v>
      </c>
    </row>
    <row r="399" spans="1:7">
      <c r="A399" s="42">
        <v>3294</v>
      </c>
      <c r="B399" s="43" t="s">
        <v>1282</v>
      </c>
      <c r="C399" s="123">
        <v>159.58000000000001</v>
      </c>
      <c r="D399" s="123"/>
      <c r="E399" s="123">
        <v>110.02</v>
      </c>
      <c r="F399" s="51"/>
      <c r="G399" s="51">
        <f t="shared" si="11"/>
        <v>68.943476626143621</v>
      </c>
    </row>
    <row r="400" spans="1:7">
      <c r="A400" s="42">
        <v>3295</v>
      </c>
      <c r="B400" s="43" t="s">
        <v>1283</v>
      </c>
      <c r="C400" s="123">
        <v>529.17999999999995</v>
      </c>
      <c r="D400" s="123"/>
      <c r="E400" s="123">
        <v>61.76</v>
      </c>
      <c r="F400" s="51"/>
      <c r="G400" s="51">
        <f t="shared" si="11"/>
        <v>11.670887032767679</v>
      </c>
    </row>
    <row r="401" spans="1:7">
      <c r="A401" s="42">
        <v>3299</v>
      </c>
      <c r="B401" s="43" t="s">
        <v>1284</v>
      </c>
      <c r="C401" s="123">
        <v>149.31</v>
      </c>
      <c r="D401" s="123"/>
      <c r="E401" s="123">
        <v>2725.08</v>
      </c>
      <c r="F401" s="51"/>
      <c r="G401" s="51">
        <f t="shared" si="11"/>
        <v>1825.1155314446453</v>
      </c>
    </row>
    <row r="402" spans="1:7">
      <c r="A402" s="36">
        <v>34</v>
      </c>
      <c r="B402" s="35" t="s">
        <v>1343</v>
      </c>
      <c r="C402" s="131">
        <f>C403</f>
        <v>164.72</v>
      </c>
      <c r="D402" s="131"/>
      <c r="E402" s="131"/>
      <c r="F402" s="51"/>
      <c r="G402" s="51">
        <f t="shared" si="11"/>
        <v>0</v>
      </c>
    </row>
    <row r="403" spans="1:7">
      <c r="A403" s="36">
        <v>343</v>
      </c>
      <c r="B403" s="35" t="s">
        <v>1344</v>
      </c>
      <c r="C403" s="131">
        <f>C405</f>
        <v>164.72</v>
      </c>
      <c r="D403" s="131"/>
      <c r="E403" s="131"/>
      <c r="F403" s="51"/>
      <c r="G403" s="51">
        <f t="shared" si="11"/>
        <v>0</v>
      </c>
    </row>
    <row r="404" spans="1:7">
      <c r="A404" s="42">
        <v>3431</v>
      </c>
      <c r="B404" s="43" t="s">
        <v>1285</v>
      </c>
      <c r="C404" s="123"/>
      <c r="D404" s="123"/>
      <c r="E404" s="123"/>
      <c r="F404" s="51"/>
      <c r="G404" s="51"/>
    </row>
    <row r="405" spans="1:7" ht="16">
      <c r="A405" s="42">
        <v>3432</v>
      </c>
      <c r="B405" s="62" t="s">
        <v>1295</v>
      </c>
      <c r="C405" s="123">
        <v>164.72</v>
      </c>
      <c r="D405" s="123"/>
      <c r="E405" s="123"/>
      <c r="F405" s="51"/>
      <c r="G405" s="51">
        <f t="shared" si="11"/>
        <v>0</v>
      </c>
    </row>
    <row r="406" spans="1:7">
      <c r="A406" s="36">
        <v>36</v>
      </c>
      <c r="B406" s="35" t="s">
        <v>1394</v>
      </c>
      <c r="C406" s="150">
        <f>C407</f>
        <v>70.900000000000006</v>
      </c>
      <c r="D406" s="144"/>
      <c r="E406" s="144"/>
      <c r="F406" s="51"/>
      <c r="G406" s="51">
        <f t="shared" si="11"/>
        <v>0</v>
      </c>
    </row>
    <row r="407" spans="1:7">
      <c r="A407" s="67">
        <v>369</v>
      </c>
      <c r="B407" s="68" t="s">
        <v>1459</v>
      </c>
      <c r="C407" s="131">
        <f>C408</f>
        <v>70.900000000000006</v>
      </c>
      <c r="D407" s="131"/>
      <c r="E407" s="131"/>
      <c r="F407" s="51"/>
      <c r="G407" s="51">
        <f t="shared" si="11"/>
        <v>0</v>
      </c>
    </row>
    <row r="408" spans="1:7">
      <c r="A408" s="50">
        <v>3693</v>
      </c>
      <c r="B408" s="49" t="s">
        <v>1457</v>
      </c>
      <c r="C408" s="123">
        <v>70.900000000000006</v>
      </c>
      <c r="D408" s="131"/>
      <c r="E408" s="131"/>
      <c r="F408" s="51"/>
      <c r="G408" s="51">
        <f t="shared" si="11"/>
        <v>0</v>
      </c>
    </row>
    <row r="409" spans="1:7">
      <c r="A409" s="36">
        <v>381</v>
      </c>
      <c r="B409" s="35" t="s">
        <v>1338</v>
      </c>
      <c r="C409" s="131"/>
      <c r="D409" s="131"/>
      <c r="E409" s="131">
        <f>E413</f>
        <v>0</v>
      </c>
      <c r="F409" s="51"/>
      <c r="G409" s="51"/>
    </row>
    <row r="410" spans="1:7">
      <c r="A410" s="42">
        <v>3811</v>
      </c>
      <c r="B410" s="43" t="s">
        <v>1307</v>
      </c>
      <c r="C410" s="131"/>
      <c r="D410" s="131"/>
      <c r="E410" s="131"/>
      <c r="F410" s="51"/>
      <c r="G410" s="51"/>
    </row>
    <row r="411" spans="1:7">
      <c r="A411" s="36">
        <v>4</v>
      </c>
      <c r="B411" s="35" t="s">
        <v>1345</v>
      </c>
      <c r="C411" s="131">
        <f>C415</f>
        <v>11342.43</v>
      </c>
      <c r="D411" s="131">
        <f>D415</f>
        <v>135000</v>
      </c>
      <c r="E411" s="131">
        <f>E415</f>
        <v>21193.31</v>
      </c>
      <c r="F411" s="51">
        <f t="shared" ref="F411:F432" si="12">E411/D411*100</f>
        <v>15.698748148148148</v>
      </c>
      <c r="G411" s="51">
        <f t="shared" si="11"/>
        <v>186.8498196594557</v>
      </c>
    </row>
    <row r="412" spans="1:7">
      <c r="A412" s="36">
        <v>41</v>
      </c>
      <c r="B412" s="35" t="s">
        <v>1355</v>
      </c>
      <c r="C412" s="123"/>
      <c r="D412" s="123"/>
      <c r="E412" s="123"/>
      <c r="F412" s="51"/>
      <c r="G412" s="51"/>
    </row>
    <row r="413" spans="1:7">
      <c r="A413" s="36">
        <v>412</v>
      </c>
      <c r="B413" s="35" t="s">
        <v>1308</v>
      </c>
      <c r="C413" s="131"/>
      <c r="D413" s="131"/>
      <c r="E413" s="131">
        <f>E414</f>
        <v>0</v>
      </c>
      <c r="F413" s="51"/>
      <c r="G413" s="51"/>
    </row>
    <row r="414" spans="1:7">
      <c r="A414" s="42">
        <v>4123</v>
      </c>
      <c r="B414" s="43" t="s">
        <v>1314</v>
      </c>
      <c r="C414" s="131"/>
      <c r="D414" s="131"/>
      <c r="E414" s="131"/>
      <c r="F414" s="51"/>
      <c r="G414" s="51"/>
    </row>
    <row r="415" spans="1:7">
      <c r="A415" s="36">
        <v>42</v>
      </c>
      <c r="B415" s="35" t="s">
        <v>1345</v>
      </c>
      <c r="C415" s="131">
        <f>C416</f>
        <v>11342.43</v>
      </c>
      <c r="D415" s="131">
        <v>135000</v>
      </c>
      <c r="E415" s="131">
        <f>E417+E419</f>
        <v>21193.31</v>
      </c>
      <c r="F415" s="51">
        <f t="shared" si="12"/>
        <v>15.698748148148148</v>
      </c>
      <c r="G415" s="51">
        <f t="shared" si="11"/>
        <v>186.8498196594557</v>
      </c>
    </row>
    <row r="416" spans="1:7">
      <c r="A416" s="36">
        <v>422</v>
      </c>
      <c r="B416" s="35" t="s">
        <v>1347</v>
      </c>
      <c r="C416" s="131">
        <f>C417+C419+C421</f>
        <v>11342.43</v>
      </c>
      <c r="D416" s="123"/>
      <c r="E416" s="131">
        <f>E417</f>
        <v>18340.68</v>
      </c>
      <c r="F416" s="51"/>
      <c r="G416" s="51">
        <f t="shared" si="11"/>
        <v>161.69974158976515</v>
      </c>
    </row>
    <row r="417" spans="1:7">
      <c r="A417" s="42">
        <v>4221</v>
      </c>
      <c r="B417" s="43" t="s">
        <v>1286</v>
      </c>
      <c r="C417" s="123">
        <v>5388.55</v>
      </c>
      <c r="D417" s="123"/>
      <c r="E417" s="123">
        <v>18340.68</v>
      </c>
      <c r="F417" s="51"/>
      <c r="G417" s="51">
        <f t="shared" si="11"/>
        <v>340.36391979289419</v>
      </c>
    </row>
    <row r="418" spans="1:7">
      <c r="A418" s="42">
        <v>4222</v>
      </c>
      <c r="B418" s="43" t="s">
        <v>1300</v>
      </c>
      <c r="C418" s="123"/>
      <c r="D418" s="123"/>
      <c r="E418" s="123"/>
      <c r="F418" s="51"/>
      <c r="G418" s="51"/>
    </row>
    <row r="419" spans="1:7">
      <c r="A419" s="42">
        <v>4224</v>
      </c>
      <c r="B419" s="43" t="s">
        <v>1310</v>
      </c>
      <c r="C419" s="123">
        <v>5331.74</v>
      </c>
      <c r="D419" s="123"/>
      <c r="E419" s="123">
        <v>2852.63</v>
      </c>
      <c r="F419" s="51"/>
      <c r="G419" s="51">
        <f t="shared" si="11"/>
        <v>53.502796460442561</v>
      </c>
    </row>
    <row r="420" spans="1:7">
      <c r="A420" s="42">
        <v>4225</v>
      </c>
      <c r="B420" s="43" t="s">
        <v>1311</v>
      </c>
      <c r="C420" s="131"/>
      <c r="D420" s="131"/>
      <c r="E420" s="131"/>
      <c r="F420" s="51"/>
      <c r="G420" s="51"/>
    </row>
    <row r="421" spans="1:7">
      <c r="A421" s="42">
        <v>4227</v>
      </c>
      <c r="B421" s="43" t="s">
        <v>1287</v>
      </c>
      <c r="C421" s="123">
        <v>622.14</v>
      </c>
      <c r="D421" s="123"/>
      <c r="E421" s="123"/>
      <c r="F421" s="51"/>
      <c r="G421" s="51">
        <f t="shared" si="11"/>
        <v>0</v>
      </c>
    </row>
    <row r="422" spans="1:7">
      <c r="A422" s="139"/>
      <c r="B422" s="128" t="s">
        <v>1542</v>
      </c>
      <c r="C422" s="129">
        <f>C423+C466</f>
        <v>284027.93</v>
      </c>
      <c r="D422" s="129">
        <f>D423+D470</f>
        <v>283101</v>
      </c>
      <c r="E422" s="129">
        <f>E423+E466</f>
        <v>192103.59</v>
      </c>
      <c r="F422" s="51">
        <f t="shared" si="12"/>
        <v>67.856909724797859</v>
      </c>
      <c r="G422" s="51">
        <f t="shared" si="11"/>
        <v>67.635457541094638</v>
      </c>
    </row>
    <row r="423" spans="1:7">
      <c r="A423" s="36">
        <v>3</v>
      </c>
      <c r="B423" s="35" t="s">
        <v>1358</v>
      </c>
      <c r="C423" s="131">
        <f>C424+C432+C462</f>
        <v>275523.05</v>
      </c>
      <c r="D423" s="131">
        <f>D424+D432</f>
        <v>257301</v>
      </c>
      <c r="E423" s="131">
        <f>E424+E432</f>
        <v>189507.21</v>
      </c>
      <c r="F423" s="51">
        <f t="shared" si="12"/>
        <v>73.65195238261802</v>
      </c>
      <c r="G423" s="51">
        <f t="shared" si="11"/>
        <v>68.780891471693565</v>
      </c>
    </row>
    <row r="424" spans="1:7">
      <c r="A424" s="36">
        <v>31</v>
      </c>
      <c r="B424" s="35" t="s">
        <v>1317</v>
      </c>
      <c r="C424" s="131">
        <f>C425+C427+C429</f>
        <v>211946.23999999999</v>
      </c>
      <c r="D424" s="131">
        <v>166012</v>
      </c>
      <c r="E424" s="131">
        <f>E425+E427+E429</f>
        <v>133156.93</v>
      </c>
      <c r="F424" s="51">
        <f t="shared" si="12"/>
        <v>80.209219815435034</v>
      </c>
      <c r="G424" s="51">
        <f t="shared" si="11"/>
        <v>62.825804317170238</v>
      </c>
    </row>
    <row r="425" spans="1:7">
      <c r="A425" s="36">
        <v>311</v>
      </c>
      <c r="B425" s="35" t="s">
        <v>1289</v>
      </c>
      <c r="C425" s="131">
        <f>C426</f>
        <v>183515.4</v>
      </c>
      <c r="D425" s="123"/>
      <c r="E425" s="131">
        <f>E426</f>
        <v>115300.69</v>
      </c>
      <c r="F425" s="51"/>
      <c r="G425" s="51">
        <f t="shared" si="11"/>
        <v>62.828890654408298</v>
      </c>
    </row>
    <row r="426" spans="1:7">
      <c r="A426" s="42">
        <v>3111</v>
      </c>
      <c r="B426" s="43" t="s">
        <v>1289</v>
      </c>
      <c r="C426" s="123">
        <v>183515.4</v>
      </c>
      <c r="D426" s="123"/>
      <c r="E426" s="123">
        <v>115300.69</v>
      </c>
      <c r="F426" s="51"/>
      <c r="G426" s="51">
        <f t="shared" si="11"/>
        <v>62.828890654408298</v>
      </c>
    </row>
    <row r="427" spans="1:7">
      <c r="A427" s="36">
        <v>312</v>
      </c>
      <c r="B427" s="35" t="s">
        <v>1290</v>
      </c>
      <c r="C427" s="131">
        <f>C428</f>
        <v>213.38</v>
      </c>
      <c r="D427" s="123"/>
      <c r="E427" s="131">
        <f>E428</f>
        <v>143.22</v>
      </c>
      <c r="F427" s="51"/>
      <c r="G427" s="51">
        <f t="shared" si="11"/>
        <v>67.119692567250908</v>
      </c>
    </row>
    <row r="428" spans="1:7">
      <c r="A428" s="42">
        <v>3121</v>
      </c>
      <c r="B428" s="43" t="s">
        <v>1290</v>
      </c>
      <c r="C428" s="123">
        <v>213.38</v>
      </c>
      <c r="D428" s="123"/>
      <c r="E428" s="123">
        <v>143.22</v>
      </c>
      <c r="F428" s="51"/>
      <c r="G428" s="51">
        <f t="shared" si="11"/>
        <v>67.119692567250908</v>
      </c>
    </row>
    <row r="429" spans="1:7">
      <c r="A429" s="36">
        <v>313</v>
      </c>
      <c r="B429" s="35" t="s">
        <v>1318</v>
      </c>
      <c r="C429" s="131">
        <f>C430</f>
        <v>28217.46</v>
      </c>
      <c r="D429" s="123"/>
      <c r="E429" s="131">
        <f>E430</f>
        <v>17713.02</v>
      </c>
      <c r="F429" s="51"/>
      <c r="G429" s="51">
        <f t="shared" si="11"/>
        <v>62.773261661396887</v>
      </c>
    </row>
    <row r="430" spans="1:7">
      <c r="A430" s="42">
        <v>3132</v>
      </c>
      <c r="B430" s="43" t="s">
        <v>1356</v>
      </c>
      <c r="C430" s="123">
        <v>28217.46</v>
      </c>
      <c r="D430" s="123"/>
      <c r="E430" s="123">
        <v>17713.02</v>
      </c>
      <c r="F430" s="51"/>
      <c r="G430" s="51">
        <f t="shared" si="11"/>
        <v>62.773261661396887</v>
      </c>
    </row>
    <row r="431" spans="1:7">
      <c r="A431" s="42">
        <v>3133</v>
      </c>
      <c r="B431" s="43" t="s">
        <v>1357</v>
      </c>
      <c r="C431" s="123"/>
      <c r="D431" s="123"/>
      <c r="E431" s="123"/>
      <c r="F431" s="51"/>
      <c r="G431" s="51"/>
    </row>
    <row r="432" spans="1:7">
      <c r="A432" s="36">
        <v>32</v>
      </c>
      <c r="B432" s="35" t="s">
        <v>1319</v>
      </c>
      <c r="C432" s="131">
        <f>C433+C438+C445+C456</f>
        <v>63519.45</v>
      </c>
      <c r="D432" s="131">
        <v>91289</v>
      </c>
      <c r="E432" s="131">
        <f>E433+E438+E445+E456</f>
        <v>56350.280000000006</v>
      </c>
      <c r="F432" s="51">
        <f t="shared" si="12"/>
        <v>61.727349406828871</v>
      </c>
      <c r="G432" s="51">
        <f t="shared" si="11"/>
        <v>88.713425572797007</v>
      </c>
    </row>
    <row r="433" spans="1:7">
      <c r="A433" s="36">
        <v>321</v>
      </c>
      <c r="B433" s="35" t="s">
        <v>1320</v>
      </c>
      <c r="C433" s="131">
        <f>C434+C435+C436</f>
        <v>21668.35</v>
      </c>
      <c r="D433" s="123"/>
      <c r="E433" s="131">
        <f>E434+E435+E436+E437</f>
        <v>22895.710000000003</v>
      </c>
      <c r="F433" s="51"/>
      <c r="G433" s="51">
        <f t="shared" si="11"/>
        <v>105.66429838912516</v>
      </c>
    </row>
    <row r="434" spans="1:7">
      <c r="A434" s="42">
        <v>3211</v>
      </c>
      <c r="B434" s="43" t="s">
        <v>1264</v>
      </c>
      <c r="C434" s="123">
        <v>9794.61</v>
      </c>
      <c r="D434" s="123"/>
      <c r="E434" s="123">
        <v>13639.23</v>
      </c>
      <c r="F434" s="51"/>
      <c r="G434" s="51">
        <f t="shared" si="11"/>
        <v>139.25240514936274</v>
      </c>
    </row>
    <row r="435" spans="1:7">
      <c r="A435" s="42">
        <v>3212</v>
      </c>
      <c r="B435" s="43" t="s">
        <v>1313</v>
      </c>
      <c r="C435" s="123">
        <v>7023.19</v>
      </c>
      <c r="D435" s="123"/>
      <c r="E435" s="123">
        <v>4791.99</v>
      </c>
      <c r="F435" s="51"/>
      <c r="G435" s="51">
        <f t="shared" si="11"/>
        <v>68.230960574895448</v>
      </c>
    </row>
    <row r="436" spans="1:7">
      <c r="A436" s="42">
        <v>3213</v>
      </c>
      <c r="B436" s="43" t="s">
        <v>1266</v>
      </c>
      <c r="C436" s="123">
        <v>4850.55</v>
      </c>
      <c r="D436" s="123"/>
      <c r="E436" s="123">
        <v>4415</v>
      </c>
      <c r="F436" s="51"/>
      <c r="G436" s="51">
        <f t="shared" si="11"/>
        <v>91.020605910669914</v>
      </c>
    </row>
    <row r="437" spans="1:7">
      <c r="A437" s="42">
        <v>3214</v>
      </c>
      <c r="B437" s="43" t="s">
        <v>1480</v>
      </c>
      <c r="C437" s="123"/>
      <c r="D437" s="123"/>
      <c r="E437" s="123">
        <v>49.49</v>
      </c>
      <c r="F437" s="51"/>
      <c r="G437" s="51"/>
    </row>
    <row r="438" spans="1:7">
      <c r="A438" s="36">
        <v>322</v>
      </c>
      <c r="B438" s="35" t="s">
        <v>1341</v>
      </c>
      <c r="C438" s="131">
        <f>C439+C440+C441+C442+C443+C444</f>
        <v>7571</v>
      </c>
      <c r="D438" s="123"/>
      <c r="E438" s="131">
        <f>E439+E440+E442</f>
        <v>2821.13</v>
      </c>
      <c r="F438" s="51"/>
      <c r="G438" s="51">
        <f t="shared" si="11"/>
        <v>37.262316734909525</v>
      </c>
    </row>
    <row r="439" spans="1:7">
      <c r="A439" s="42">
        <v>3221</v>
      </c>
      <c r="B439" s="43" t="s">
        <v>1267</v>
      </c>
      <c r="C439" s="123">
        <v>2611.58</v>
      </c>
      <c r="D439" s="123"/>
      <c r="E439" s="123">
        <v>136.84</v>
      </c>
      <c r="F439" s="51"/>
      <c r="G439" s="51">
        <f t="shared" si="11"/>
        <v>5.239739927553436</v>
      </c>
    </row>
    <row r="440" spans="1:7">
      <c r="A440" s="42">
        <v>3222</v>
      </c>
      <c r="B440" s="43" t="s">
        <v>1268</v>
      </c>
      <c r="C440" s="123">
        <v>4328.8900000000003</v>
      </c>
      <c r="D440" s="123"/>
      <c r="E440" s="123">
        <v>1938.41</v>
      </c>
      <c r="F440" s="51"/>
      <c r="G440" s="51">
        <f t="shared" si="11"/>
        <v>44.778453598959544</v>
      </c>
    </row>
    <row r="441" spans="1:7">
      <c r="A441" s="42">
        <v>3223</v>
      </c>
      <c r="B441" s="43" t="s">
        <v>1269</v>
      </c>
      <c r="C441" s="123">
        <v>46.46</v>
      </c>
      <c r="D441" s="123"/>
      <c r="E441" s="123"/>
      <c r="F441" s="51"/>
      <c r="G441" s="51">
        <f t="shared" si="11"/>
        <v>0</v>
      </c>
    </row>
    <row r="442" spans="1:7">
      <c r="A442" s="42">
        <v>3224</v>
      </c>
      <c r="B442" s="43" t="s">
        <v>1416</v>
      </c>
      <c r="C442" s="123">
        <v>95.23</v>
      </c>
      <c r="D442" s="123"/>
      <c r="E442" s="123">
        <v>745.88</v>
      </c>
      <c r="F442" s="51"/>
      <c r="G442" s="51">
        <f t="shared" si="11"/>
        <v>783.24057544891309</v>
      </c>
    </row>
    <row r="443" spans="1:7">
      <c r="A443" s="42">
        <v>3225</v>
      </c>
      <c r="B443" s="43" t="s">
        <v>1474</v>
      </c>
      <c r="C443" s="123">
        <v>218.25</v>
      </c>
      <c r="D443" s="123"/>
      <c r="E443" s="123"/>
      <c r="F443" s="51"/>
      <c r="G443" s="51">
        <f t="shared" si="11"/>
        <v>0</v>
      </c>
    </row>
    <row r="444" spans="1:7">
      <c r="A444" s="42">
        <v>3227</v>
      </c>
      <c r="B444" s="43" t="s">
        <v>1305</v>
      </c>
      <c r="C444" s="123">
        <v>270.58999999999997</v>
      </c>
      <c r="D444" s="123"/>
      <c r="E444" s="123"/>
      <c r="F444" s="51"/>
      <c r="G444" s="51">
        <f t="shared" si="11"/>
        <v>0</v>
      </c>
    </row>
    <row r="445" spans="1:7">
      <c r="A445" s="36">
        <v>323</v>
      </c>
      <c r="B445" s="35" t="s">
        <v>1342</v>
      </c>
      <c r="C445" s="131">
        <f>C446+C447+C449+C452+C453</f>
        <v>33968.61</v>
      </c>
      <c r="D445" s="123"/>
      <c r="E445" s="131">
        <f>E446+E452+E453</f>
        <v>30461.440000000002</v>
      </c>
      <c r="F445" s="51"/>
      <c r="G445" s="51">
        <f t="shared" si="11"/>
        <v>89.675261955081481</v>
      </c>
    </row>
    <row r="446" spans="1:7">
      <c r="A446" s="42">
        <v>3231</v>
      </c>
      <c r="B446" s="43" t="s">
        <v>1272</v>
      </c>
      <c r="C446" s="123">
        <v>379.74</v>
      </c>
      <c r="D446" s="123"/>
      <c r="E446" s="123">
        <v>6.06</v>
      </c>
      <c r="F446" s="51"/>
      <c r="G446" s="51">
        <f t="shared" si="11"/>
        <v>1.5958287249170484</v>
      </c>
    </row>
    <row r="447" spans="1:7">
      <c r="A447" s="42">
        <v>3232</v>
      </c>
      <c r="B447" s="43" t="s">
        <v>1273</v>
      </c>
      <c r="C447" s="123">
        <v>74.66</v>
      </c>
      <c r="D447" s="123"/>
      <c r="E447" s="123"/>
      <c r="F447" s="51"/>
      <c r="G447" s="51">
        <f t="shared" ref="G447:G500" si="13">E447/C447*100</f>
        <v>0</v>
      </c>
    </row>
    <row r="448" spans="1:7">
      <c r="A448" s="42">
        <v>3234</v>
      </c>
      <c r="B448" s="43" t="s">
        <v>1275</v>
      </c>
      <c r="C448" s="123"/>
      <c r="D448" s="123"/>
      <c r="E448" s="123"/>
      <c r="F448" s="51"/>
      <c r="G448" s="51"/>
    </row>
    <row r="449" spans="1:7">
      <c r="A449" s="42">
        <v>3235</v>
      </c>
      <c r="B449" s="43" t="s">
        <v>1276</v>
      </c>
      <c r="C449" s="123">
        <v>6614.78</v>
      </c>
      <c r="D449" s="123"/>
      <c r="E449" s="123"/>
      <c r="F449" s="51"/>
      <c r="G449" s="51">
        <f t="shared" si="13"/>
        <v>0</v>
      </c>
    </row>
    <row r="450" spans="1:7">
      <c r="A450" s="42">
        <v>3236</v>
      </c>
      <c r="B450" s="43" t="s">
        <v>1481</v>
      </c>
      <c r="C450" s="123"/>
      <c r="D450" s="123"/>
      <c r="E450" s="123"/>
      <c r="F450" s="51"/>
      <c r="G450" s="51"/>
    </row>
    <row r="451" spans="1:7">
      <c r="A451" s="42">
        <v>3238</v>
      </c>
      <c r="B451" s="43" t="s">
        <v>1482</v>
      </c>
      <c r="C451" s="123"/>
      <c r="D451" s="123"/>
      <c r="E451" s="123"/>
      <c r="F451" s="51"/>
      <c r="G451" s="51"/>
    </row>
    <row r="452" spans="1:7">
      <c r="A452" s="42">
        <v>3237</v>
      </c>
      <c r="B452" s="43" t="s">
        <v>1278</v>
      </c>
      <c r="C452" s="123">
        <v>26833.07</v>
      </c>
      <c r="D452" s="123"/>
      <c r="E452" s="123">
        <v>27897.24</v>
      </c>
      <c r="F452" s="51"/>
      <c r="G452" s="51">
        <f t="shared" si="13"/>
        <v>103.96588985158985</v>
      </c>
    </row>
    <row r="453" spans="1:7">
      <c r="A453" s="42">
        <v>3239</v>
      </c>
      <c r="B453" s="43" t="s">
        <v>1280</v>
      </c>
      <c r="C453" s="123">
        <v>66.36</v>
      </c>
      <c r="D453" s="123"/>
      <c r="E453" s="123">
        <v>2558.14</v>
      </c>
      <c r="F453" s="51"/>
      <c r="G453" s="51">
        <f t="shared" si="13"/>
        <v>3854.9427365883062</v>
      </c>
    </row>
    <row r="454" spans="1:7">
      <c r="A454" s="36">
        <v>324</v>
      </c>
      <c r="B454" s="35" t="s">
        <v>1350</v>
      </c>
      <c r="C454" s="123"/>
      <c r="D454" s="123"/>
      <c r="E454" s="123"/>
      <c r="F454" s="51"/>
      <c r="G454" s="51"/>
    </row>
    <row r="455" spans="1:7">
      <c r="A455" s="42">
        <v>3241</v>
      </c>
      <c r="B455" s="43" t="s">
        <v>1350</v>
      </c>
      <c r="C455" s="123"/>
      <c r="D455" s="123"/>
      <c r="E455" s="123"/>
      <c r="F455" s="51"/>
      <c r="G455" s="51"/>
    </row>
    <row r="456" spans="1:7">
      <c r="A456" s="36">
        <v>329</v>
      </c>
      <c r="B456" s="35" t="s">
        <v>1284</v>
      </c>
      <c r="C456" s="131">
        <f>C458+C459</f>
        <v>311.49</v>
      </c>
      <c r="D456" s="123"/>
      <c r="E456" s="131">
        <f>E458</f>
        <v>172</v>
      </c>
      <c r="F456" s="51"/>
      <c r="G456" s="51">
        <f t="shared" si="13"/>
        <v>55.218466082378249</v>
      </c>
    </row>
    <row r="457" spans="1:7">
      <c r="A457" s="75">
        <v>3292</v>
      </c>
      <c r="B457" s="74" t="s">
        <v>1281</v>
      </c>
      <c r="C457" s="123"/>
      <c r="D457" s="123"/>
      <c r="E457" s="123"/>
      <c r="F457" s="51"/>
      <c r="G457" s="51"/>
    </row>
    <row r="458" spans="1:7">
      <c r="A458" s="42">
        <v>3293</v>
      </c>
      <c r="B458" s="43" t="s">
        <v>1294</v>
      </c>
      <c r="C458" s="123">
        <v>275.92</v>
      </c>
      <c r="D458" s="123"/>
      <c r="E458" s="123">
        <v>172</v>
      </c>
      <c r="F458" s="51"/>
      <c r="G458" s="51">
        <f t="shared" si="13"/>
        <v>62.33690924905769</v>
      </c>
    </row>
    <row r="459" spans="1:7">
      <c r="A459" s="42">
        <v>3294</v>
      </c>
      <c r="B459" s="43" t="s">
        <v>1282</v>
      </c>
      <c r="C459" s="123">
        <v>35.57</v>
      </c>
      <c r="D459" s="123"/>
      <c r="E459" s="123"/>
      <c r="F459" s="51"/>
      <c r="G459" s="51">
        <f t="shared" si="13"/>
        <v>0</v>
      </c>
    </row>
    <row r="460" spans="1:7">
      <c r="A460" s="42">
        <v>3295</v>
      </c>
      <c r="B460" s="43" t="s">
        <v>1283</v>
      </c>
      <c r="C460" s="123"/>
      <c r="D460" s="123"/>
      <c r="E460" s="123"/>
      <c r="F460" s="51"/>
      <c r="G460" s="51"/>
    </row>
    <row r="461" spans="1:7">
      <c r="A461" s="42">
        <v>3299</v>
      </c>
      <c r="B461" s="43" t="s">
        <v>1284</v>
      </c>
      <c r="C461" s="123"/>
      <c r="D461" s="123"/>
      <c r="E461" s="123"/>
      <c r="F461" s="51"/>
      <c r="G461" s="51"/>
    </row>
    <row r="462" spans="1:7">
      <c r="A462" s="36">
        <v>34</v>
      </c>
      <c r="B462" s="35" t="s">
        <v>1343</v>
      </c>
      <c r="C462" s="131">
        <f>C463</f>
        <v>57.36</v>
      </c>
      <c r="D462" s="123"/>
      <c r="E462" s="123"/>
      <c r="F462" s="51"/>
      <c r="G462" s="51">
        <f t="shared" si="13"/>
        <v>0</v>
      </c>
    </row>
    <row r="463" spans="1:7">
      <c r="A463" s="36">
        <v>343</v>
      </c>
      <c r="B463" s="35" t="s">
        <v>1344</v>
      </c>
      <c r="C463" s="131">
        <f>C465</f>
        <v>57.36</v>
      </c>
      <c r="D463" s="123"/>
      <c r="E463" s="123"/>
      <c r="F463" s="51"/>
      <c r="G463" s="51">
        <f t="shared" si="13"/>
        <v>0</v>
      </c>
    </row>
    <row r="464" spans="1:7">
      <c r="A464" s="42">
        <v>3431</v>
      </c>
      <c r="B464" s="43" t="s">
        <v>1285</v>
      </c>
      <c r="C464" s="123"/>
      <c r="D464" s="123"/>
      <c r="E464" s="123"/>
      <c r="F464" s="51"/>
      <c r="G464" s="51"/>
    </row>
    <row r="465" spans="1:8" ht="16">
      <c r="A465" s="42">
        <v>3432</v>
      </c>
      <c r="B465" s="62" t="s">
        <v>1295</v>
      </c>
      <c r="C465" s="123">
        <v>57.36</v>
      </c>
      <c r="D465" s="123"/>
      <c r="E465" s="123"/>
      <c r="F465" s="51"/>
      <c r="G465" s="51">
        <f t="shared" si="13"/>
        <v>0</v>
      </c>
    </row>
    <row r="466" spans="1:8">
      <c r="A466" s="36">
        <v>4</v>
      </c>
      <c r="B466" s="35" t="s">
        <v>1345</v>
      </c>
      <c r="C466" s="131">
        <f>C470</f>
        <v>8504.8799999999992</v>
      </c>
      <c r="D466" s="123"/>
      <c r="E466" s="131">
        <f>E470</f>
        <v>2596.38</v>
      </c>
      <c r="F466" s="51"/>
      <c r="G466" s="51">
        <f t="shared" si="13"/>
        <v>30.528120326212722</v>
      </c>
    </row>
    <row r="467" spans="1:8">
      <c r="A467" s="36">
        <v>41</v>
      </c>
      <c r="B467" s="35" t="s">
        <v>1355</v>
      </c>
      <c r="C467" s="131"/>
      <c r="D467" s="123"/>
      <c r="E467" s="123"/>
      <c r="F467" s="51"/>
      <c r="G467" s="51"/>
    </row>
    <row r="468" spans="1:8">
      <c r="A468" s="36">
        <v>412</v>
      </c>
      <c r="B468" s="35" t="s">
        <v>1308</v>
      </c>
      <c r="C468" s="131"/>
      <c r="D468" s="123"/>
      <c r="E468" s="123"/>
      <c r="F468" s="51"/>
      <c r="G468" s="51"/>
    </row>
    <row r="469" spans="1:8">
      <c r="A469" s="42">
        <v>4123</v>
      </c>
      <c r="B469" s="43" t="s">
        <v>1314</v>
      </c>
      <c r="C469" s="131"/>
      <c r="D469" s="123"/>
      <c r="E469" s="123"/>
      <c r="F469" s="51"/>
      <c r="G469" s="51"/>
    </row>
    <row r="470" spans="1:8">
      <c r="A470" s="36">
        <v>42</v>
      </c>
      <c r="B470" s="35" t="s">
        <v>1345</v>
      </c>
      <c r="C470" s="131">
        <f>C471</f>
        <v>8504.8799999999992</v>
      </c>
      <c r="D470" s="131">
        <v>25800</v>
      </c>
      <c r="E470" s="131">
        <f>E471</f>
        <v>2596.38</v>
      </c>
      <c r="F470" s="51"/>
      <c r="G470" s="51">
        <f t="shared" si="13"/>
        <v>30.528120326212722</v>
      </c>
    </row>
    <row r="471" spans="1:8">
      <c r="A471" s="36">
        <v>422</v>
      </c>
      <c r="B471" s="35" t="s">
        <v>1347</v>
      </c>
      <c r="C471" s="131">
        <f>C474</f>
        <v>8504.8799999999992</v>
      </c>
      <c r="D471" s="123"/>
      <c r="E471" s="131">
        <f>E472</f>
        <v>2596.38</v>
      </c>
      <c r="F471" s="51"/>
      <c r="G471" s="51">
        <f t="shared" si="13"/>
        <v>30.528120326212722</v>
      </c>
    </row>
    <row r="472" spans="1:8">
      <c r="A472" s="42">
        <v>4221</v>
      </c>
      <c r="B472" s="43" t="s">
        <v>1286</v>
      </c>
      <c r="C472" s="123"/>
      <c r="D472" s="123"/>
      <c r="E472" s="123">
        <v>2596.38</v>
      </c>
      <c r="F472" s="51"/>
      <c r="G472" s="51"/>
    </row>
    <row r="473" spans="1:8">
      <c r="A473" s="42">
        <v>4222</v>
      </c>
      <c r="B473" s="43" t="s">
        <v>1300</v>
      </c>
      <c r="C473" s="123"/>
      <c r="D473" s="123"/>
      <c r="E473" s="123"/>
      <c r="F473" s="51"/>
      <c r="G473" s="51"/>
    </row>
    <row r="474" spans="1:8">
      <c r="A474" s="42">
        <v>4224</v>
      </c>
      <c r="B474" s="43" t="s">
        <v>1310</v>
      </c>
      <c r="C474" s="123">
        <v>8504.8799999999992</v>
      </c>
      <c r="D474" s="123"/>
      <c r="E474" s="123"/>
      <c r="F474" s="51"/>
      <c r="G474" s="51">
        <f t="shared" si="13"/>
        <v>0</v>
      </c>
    </row>
    <row r="475" spans="1:8">
      <c r="A475" s="42">
        <v>4225</v>
      </c>
      <c r="B475" s="43" t="s">
        <v>1311</v>
      </c>
      <c r="C475" s="123"/>
      <c r="D475" s="123"/>
      <c r="E475" s="123"/>
      <c r="F475" s="51"/>
      <c r="G475" s="51"/>
    </row>
    <row r="476" spans="1:8">
      <c r="A476" s="42">
        <v>4227</v>
      </c>
      <c r="B476" s="43" t="s">
        <v>1287</v>
      </c>
      <c r="C476" s="123"/>
      <c r="D476" s="123"/>
      <c r="E476" s="123"/>
      <c r="F476" s="51"/>
      <c r="G476" s="51"/>
    </row>
    <row r="477" spans="1:8" s="12" customFormat="1" ht="15" customHeight="1">
      <c r="A477" s="47"/>
      <c r="B477" s="47" t="s">
        <v>1423</v>
      </c>
      <c r="C477" s="133">
        <f>C478+C510</f>
        <v>73592.87</v>
      </c>
      <c r="D477" s="133">
        <f>D478</f>
        <v>58061</v>
      </c>
      <c r="E477" s="133">
        <f>E478</f>
        <v>55242.109999999993</v>
      </c>
      <c r="F477" s="51">
        <f t="shared" ref="F477:F486" si="14">E477/D477*100</f>
        <v>95.144950999810533</v>
      </c>
      <c r="G477" s="51">
        <f t="shared" si="13"/>
        <v>75.064486546047178</v>
      </c>
    </row>
    <row r="478" spans="1:8" s="12" customFormat="1" ht="15" customHeight="1">
      <c r="A478" s="67">
        <v>3</v>
      </c>
      <c r="B478" s="35" t="s">
        <v>1358</v>
      </c>
      <c r="C478" s="131">
        <f>C479+C486+C507</f>
        <v>64299.93</v>
      </c>
      <c r="D478" s="131">
        <f>D479+D486</f>
        <v>58061</v>
      </c>
      <c r="E478" s="131">
        <f>E479+E486</f>
        <v>55242.109999999993</v>
      </c>
      <c r="F478" s="51">
        <f t="shared" si="14"/>
        <v>95.144950999810533</v>
      </c>
      <c r="G478" s="51">
        <f t="shared" si="13"/>
        <v>85.913172844822682</v>
      </c>
      <c r="H478" s="12" t="s">
        <v>1553</v>
      </c>
    </row>
    <row r="479" spans="1:8" s="12" customFormat="1" ht="15" customHeight="1">
      <c r="A479" s="67">
        <v>31</v>
      </c>
      <c r="B479" s="35" t="s">
        <v>1317</v>
      </c>
      <c r="C479" s="131">
        <f>C480+C484</f>
        <v>8183.87</v>
      </c>
      <c r="D479" s="131">
        <v>23300</v>
      </c>
      <c r="E479" s="131">
        <f>E480+E482+E484</f>
        <v>7111.54</v>
      </c>
      <c r="F479" s="51">
        <f t="shared" si="14"/>
        <v>30.521630901287555</v>
      </c>
      <c r="G479" s="51">
        <f t="shared" si="13"/>
        <v>86.897030378048527</v>
      </c>
    </row>
    <row r="480" spans="1:8" s="12" customFormat="1" ht="15" customHeight="1">
      <c r="A480" s="67">
        <v>311</v>
      </c>
      <c r="B480" s="35" t="s">
        <v>1289</v>
      </c>
      <c r="C480" s="131">
        <f>C481</f>
        <v>7024.79</v>
      </c>
      <c r="D480" s="131"/>
      <c r="E480" s="131">
        <f>E481</f>
        <v>6157.87</v>
      </c>
      <c r="F480" s="51"/>
      <c r="G480" s="51">
        <f t="shared" si="13"/>
        <v>87.659132870875851</v>
      </c>
    </row>
    <row r="481" spans="1:7" s="12" customFormat="1" ht="15" customHeight="1">
      <c r="A481" s="50">
        <v>3111</v>
      </c>
      <c r="B481" s="49" t="s">
        <v>1399</v>
      </c>
      <c r="C481" s="123">
        <v>7024.79</v>
      </c>
      <c r="D481" s="123"/>
      <c r="E481" s="123">
        <v>6157.87</v>
      </c>
      <c r="F481" s="51"/>
      <c r="G481" s="51">
        <f t="shared" si="13"/>
        <v>87.659132870875851</v>
      </c>
    </row>
    <row r="482" spans="1:7" s="12" customFormat="1" ht="15" customHeight="1">
      <c r="A482" s="67">
        <v>312</v>
      </c>
      <c r="B482" s="68" t="s">
        <v>1290</v>
      </c>
      <c r="C482" s="131"/>
      <c r="D482" s="131"/>
      <c r="E482" s="131">
        <f>E483</f>
        <v>122.56</v>
      </c>
      <c r="F482" s="51"/>
      <c r="G482" s="51"/>
    </row>
    <row r="483" spans="1:7" s="12" customFormat="1" ht="15" customHeight="1">
      <c r="A483" s="50">
        <v>3121</v>
      </c>
      <c r="B483" s="49" t="s">
        <v>1290</v>
      </c>
      <c r="C483" s="123"/>
      <c r="D483" s="123"/>
      <c r="E483" s="123">
        <v>122.56</v>
      </c>
      <c r="F483" s="51"/>
      <c r="G483" s="51"/>
    </row>
    <row r="484" spans="1:7" s="12" customFormat="1" ht="15" customHeight="1">
      <c r="A484" s="67">
        <v>313</v>
      </c>
      <c r="B484" s="68" t="s">
        <v>1318</v>
      </c>
      <c r="C484" s="131">
        <f>C485</f>
        <v>1159.08</v>
      </c>
      <c r="D484" s="131"/>
      <c r="E484" s="131">
        <f>E485</f>
        <v>831.11</v>
      </c>
      <c r="F484" s="51"/>
      <c r="G484" s="51">
        <f t="shared" si="13"/>
        <v>71.704282706974496</v>
      </c>
    </row>
    <row r="485" spans="1:7" s="12" customFormat="1" ht="15" customHeight="1">
      <c r="A485" s="50">
        <v>3132</v>
      </c>
      <c r="B485" s="49" t="s">
        <v>1356</v>
      </c>
      <c r="C485" s="123">
        <v>1159.08</v>
      </c>
      <c r="D485" s="123"/>
      <c r="E485" s="123">
        <v>831.11</v>
      </c>
      <c r="F485" s="51"/>
      <c r="G485" s="51">
        <f t="shared" si="13"/>
        <v>71.704282706974496</v>
      </c>
    </row>
    <row r="486" spans="1:7" s="12" customFormat="1" ht="15" customHeight="1">
      <c r="A486" s="67">
        <v>32</v>
      </c>
      <c r="B486" s="35" t="s">
        <v>1319</v>
      </c>
      <c r="C486" s="131">
        <f>C487+C496+C502+C504+C491</f>
        <v>56021.11</v>
      </c>
      <c r="D486" s="131">
        <v>34761</v>
      </c>
      <c r="E486" s="131">
        <f>E487+E491+E496</f>
        <v>48130.569999999992</v>
      </c>
      <c r="F486" s="51">
        <f t="shared" si="14"/>
        <v>138.46140789965764</v>
      </c>
      <c r="G486" s="51">
        <f t="shared" si="13"/>
        <v>85.915059519527532</v>
      </c>
    </row>
    <row r="487" spans="1:7" s="12" customFormat="1" ht="15" customHeight="1">
      <c r="A487" s="67">
        <v>321</v>
      </c>
      <c r="B487" s="68" t="s">
        <v>1320</v>
      </c>
      <c r="C487" s="131">
        <f>C488+C489+C490</f>
        <v>5550.63</v>
      </c>
      <c r="D487" s="131"/>
      <c r="E487" s="131">
        <f>E488+E490</f>
        <v>5222.91</v>
      </c>
      <c r="F487" s="51"/>
      <c r="G487" s="51">
        <f t="shared" si="13"/>
        <v>94.095805341015335</v>
      </c>
    </row>
    <row r="488" spans="1:7" s="12" customFormat="1" ht="15" customHeight="1">
      <c r="A488" s="50">
        <v>3211</v>
      </c>
      <c r="B488" s="49" t="s">
        <v>1312</v>
      </c>
      <c r="C488" s="123">
        <v>3384.35</v>
      </c>
      <c r="D488" s="123"/>
      <c r="E488" s="123">
        <v>71.34</v>
      </c>
      <c r="F488" s="51"/>
      <c r="G488" s="51">
        <f t="shared" si="13"/>
        <v>2.1079380087756885</v>
      </c>
    </row>
    <row r="489" spans="1:7" s="12" customFormat="1" ht="15" customHeight="1">
      <c r="A489" s="50">
        <v>3212</v>
      </c>
      <c r="B489" s="49" t="s">
        <v>1265</v>
      </c>
      <c r="C489" s="123">
        <v>145.57</v>
      </c>
      <c r="D489" s="123"/>
      <c r="E489" s="123"/>
      <c r="F489" s="51"/>
      <c r="G489" s="51">
        <f t="shared" si="13"/>
        <v>0</v>
      </c>
    </row>
    <row r="490" spans="1:7" s="12" customFormat="1" ht="15" customHeight="1">
      <c r="A490" s="50">
        <v>3213</v>
      </c>
      <c r="B490" s="49" t="s">
        <v>1266</v>
      </c>
      <c r="C490" s="123">
        <v>2020.71</v>
      </c>
      <c r="D490" s="123"/>
      <c r="E490" s="123">
        <v>5151.57</v>
      </c>
      <c r="F490" s="51"/>
      <c r="G490" s="51">
        <f t="shared" si="13"/>
        <v>254.93861068634288</v>
      </c>
    </row>
    <row r="491" spans="1:7" s="12" customFormat="1" ht="15" customHeight="1">
      <c r="A491" s="67">
        <v>322</v>
      </c>
      <c r="B491" s="68" t="s">
        <v>1341</v>
      </c>
      <c r="C491" s="131">
        <f>C492+C493</f>
        <v>253.15</v>
      </c>
      <c r="D491" s="131"/>
      <c r="E491" s="131">
        <f>E492+E493</f>
        <v>3967</v>
      </c>
      <c r="F491" s="51"/>
      <c r="G491" s="51">
        <f t="shared" si="13"/>
        <v>1567.0551056685761</v>
      </c>
    </row>
    <row r="492" spans="1:7" s="12" customFormat="1" ht="15" customHeight="1">
      <c r="A492" s="50">
        <v>3221</v>
      </c>
      <c r="B492" s="49" t="s">
        <v>1267</v>
      </c>
      <c r="C492" s="123">
        <v>71.819999999999993</v>
      </c>
      <c r="D492" s="131"/>
      <c r="E492" s="123">
        <v>23.23</v>
      </c>
      <c r="F492" s="51"/>
      <c r="G492" s="51">
        <f t="shared" si="13"/>
        <v>32.344750765803397</v>
      </c>
    </row>
    <row r="493" spans="1:7" s="12" customFormat="1" ht="15" customHeight="1">
      <c r="A493" s="50">
        <v>3222</v>
      </c>
      <c r="B493" s="49" t="s">
        <v>1268</v>
      </c>
      <c r="C493" s="123">
        <v>181.33</v>
      </c>
      <c r="D493" s="131"/>
      <c r="E493" s="123">
        <v>3943.77</v>
      </c>
      <c r="F493" s="51"/>
      <c r="G493" s="51">
        <f t="shared" si="13"/>
        <v>2174.9131417856943</v>
      </c>
    </row>
    <row r="494" spans="1:7" s="12" customFormat="1" ht="15" customHeight="1">
      <c r="A494" s="50">
        <v>3224</v>
      </c>
      <c r="B494" s="49" t="s">
        <v>1489</v>
      </c>
      <c r="C494" s="123"/>
      <c r="D494" s="123"/>
      <c r="E494" s="123"/>
      <c r="F494" s="51"/>
      <c r="G494" s="51"/>
    </row>
    <row r="495" spans="1:7" s="12" customFormat="1" ht="15" customHeight="1">
      <c r="A495" s="50">
        <v>3225</v>
      </c>
      <c r="B495" s="49" t="s">
        <v>1474</v>
      </c>
      <c r="C495" s="123"/>
      <c r="D495" s="123"/>
      <c r="E495" s="123"/>
      <c r="F495" s="51"/>
      <c r="G495" s="51"/>
    </row>
    <row r="496" spans="1:7" s="12" customFormat="1" ht="15" customHeight="1">
      <c r="A496" s="79">
        <v>323</v>
      </c>
      <c r="B496" s="68" t="s">
        <v>1342</v>
      </c>
      <c r="C496" s="131">
        <f>C497+C498+C499+C500+C501</f>
        <v>48386.340000000004</v>
      </c>
      <c r="D496" s="131"/>
      <c r="E496" s="131">
        <f>E497+E498+E499+E501</f>
        <v>38940.659999999996</v>
      </c>
      <c r="F496" s="51"/>
      <c r="G496" s="51">
        <f t="shared" si="13"/>
        <v>80.478622685658792</v>
      </c>
    </row>
    <row r="497" spans="1:7" s="12" customFormat="1" ht="15" customHeight="1">
      <c r="A497" s="50">
        <v>3231</v>
      </c>
      <c r="B497" s="49" t="s">
        <v>1272</v>
      </c>
      <c r="C497" s="123">
        <v>453.04</v>
      </c>
      <c r="D497" s="131"/>
      <c r="E497" s="123">
        <v>683.56</v>
      </c>
      <c r="F497" s="51"/>
      <c r="G497" s="51">
        <f t="shared" si="13"/>
        <v>150.88292424509976</v>
      </c>
    </row>
    <row r="498" spans="1:7" s="12" customFormat="1" ht="15" customHeight="1">
      <c r="A498" s="50">
        <v>3233</v>
      </c>
      <c r="B498" s="49" t="s">
        <v>1274</v>
      </c>
      <c r="C498" s="123">
        <v>73</v>
      </c>
      <c r="D498" s="131"/>
      <c r="E498" s="123">
        <v>9310.39</v>
      </c>
      <c r="F498" s="51"/>
      <c r="G498" s="51">
        <f t="shared" si="13"/>
        <v>12753.958904109588</v>
      </c>
    </row>
    <row r="499" spans="1:7" s="12" customFormat="1" ht="15" customHeight="1">
      <c r="A499" s="50">
        <v>3237</v>
      </c>
      <c r="B499" s="49" t="s">
        <v>1278</v>
      </c>
      <c r="C499" s="123">
        <v>26841.49</v>
      </c>
      <c r="D499" s="123"/>
      <c r="E499" s="123">
        <v>22869.11</v>
      </c>
      <c r="F499" s="51"/>
      <c r="G499" s="51">
        <f t="shared" si="13"/>
        <v>85.200598029394044</v>
      </c>
    </row>
    <row r="500" spans="1:7" s="12" customFormat="1" ht="15" customHeight="1">
      <c r="A500" s="157">
        <v>3238</v>
      </c>
      <c r="B500" s="158" t="s">
        <v>1482</v>
      </c>
      <c r="C500" s="144">
        <v>3483.97</v>
      </c>
      <c r="D500" s="144"/>
      <c r="E500" s="144"/>
      <c r="F500" s="51"/>
      <c r="G500" s="51">
        <f t="shared" si="13"/>
        <v>0</v>
      </c>
    </row>
    <row r="501" spans="1:7" s="12" customFormat="1" ht="15" customHeight="1">
      <c r="A501" s="50">
        <v>3239</v>
      </c>
      <c r="B501" s="49" t="s">
        <v>1280</v>
      </c>
      <c r="C501" s="123">
        <v>17534.84</v>
      </c>
      <c r="D501" s="123"/>
      <c r="E501" s="123">
        <v>6077.6</v>
      </c>
      <c r="F501" s="51"/>
      <c r="G501" s="51">
        <f t="shared" ref="G501:G564" si="15">E501/C501*100</f>
        <v>34.660139470904781</v>
      </c>
    </row>
    <row r="502" spans="1:7" s="12" customFormat="1" ht="15" customHeight="1">
      <c r="A502" s="36">
        <v>324</v>
      </c>
      <c r="B502" s="35" t="s">
        <v>1350</v>
      </c>
      <c r="C502" s="150">
        <f>C503</f>
        <v>1484.06</v>
      </c>
      <c r="D502" s="144"/>
      <c r="E502" s="144"/>
      <c r="F502" s="51"/>
      <c r="G502" s="51">
        <f t="shared" si="15"/>
        <v>0</v>
      </c>
    </row>
    <row r="503" spans="1:7" s="12" customFormat="1" ht="15" customHeight="1">
      <c r="A503" s="42">
        <v>3241</v>
      </c>
      <c r="B503" s="43" t="s">
        <v>1350</v>
      </c>
      <c r="C503" s="144">
        <v>1484.06</v>
      </c>
      <c r="D503" s="144"/>
      <c r="E503" s="144"/>
      <c r="F503" s="51"/>
      <c r="G503" s="51">
        <f t="shared" si="15"/>
        <v>0</v>
      </c>
    </row>
    <row r="504" spans="1:7">
      <c r="A504" s="79">
        <v>329</v>
      </c>
      <c r="B504" s="76" t="s">
        <v>1490</v>
      </c>
      <c r="C504" s="135">
        <f>C505</f>
        <v>346.93</v>
      </c>
      <c r="D504" s="135"/>
      <c r="E504" s="123"/>
      <c r="F504" s="51"/>
      <c r="G504" s="51">
        <f t="shared" si="15"/>
        <v>0</v>
      </c>
    </row>
    <row r="505" spans="1:7">
      <c r="A505" s="157">
        <v>3293</v>
      </c>
      <c r="B505" s="158" t="s">
        <v>1294</v>
      </c>
      <c r="C505" s="144">
        <v>346.93</v>
      </c>
      <c r="D505" s="159"/>
      <c r="E505" s="144"/>
      <c r="F505" s="51"/>
      <c r="G505" s="51">
        <f t="shared" si="15"/>
        <v>0</v>
      </c>
    </row>
    <row r="506" spans="1:7" s="12" customFormat="1" ht="15" customHeight="1">
      <c r="A506" s="50">
        <v>3299</v>
      </c>
      <c r="B506" s="49" t="s">
        <v>1284</v>
      </c>
      <c r="C506" s="123"/>
      <c r="D506" s="123"/>
      <c r="E506" s="123"/>
      <c r="F506" s="51"/>
      <c r="G506" s="51"/>
    </row>
    <row r="507" spans="1:7" s="12" customFormat="1" ht="15" customHeight="1">
      <c r="A507" s="36">
        <v>34</v>
      </c>
      <c r="B507" s="35" t="s">
        <v>1343</v>
      </c>
      <c r="C507" s="150">
        <f>C508</f>
        <v>94.95</v>
      </c>
      <c r="D507" s="144"/>
      <c r="E507" s="144"/>
      <c r="F507" s="51"/>
      <c r="G507" s="51">
        <f t="shared" si="15"/>
        <v>0</v>
      </c>
    </row>
    <row r="508" spans="1:7" s="12" customFormat="1" ht="15" customHeight="1">
      <c r="A508" s="36">
        <v>343</v>
      </c>
      <c r="B508" s="35" t="s">
        <v>1344</v>
      </c>
      <c r="C508" s="150">
        <f>C509</f>
        <v>94.95</v>
      </c>
      <c r="D508" s="144"/>
      <c r="E508" s="144"/>
      <c r="F508" s="51"/>
      <c r="G508" s="51">
        <f t="shared" si="15"/>
        <v>0</v>
      </c>
    </row>
    <row r="509" spans="1:7" s="12" customFormat="1" ht="15" customHeight="1">
      <c r="A509" s="42">
        <v>3432</v>
      </c>
      <c r="B509" s="62" t="s">
        <v>1295</v>
      </c>
      <c r="C509" s="144">
        <v>94.95</v>
      </c>
      <c r="D509" s="144"/>
      <c r="E509" s="144"/>
      <c r="F509" s="51"/>
      <c r="G509" s="51">
        <f t="shared" si="15"/>
        <v>0</v>
      </c>
    </row>
    <row r="510" spans="1:7" s="12" customFormat="1" ht="15" customHeight="1">
      <c r="A510" s="36">
        <v>4</v>
      </c>
      <c r="B510" s="35" t="s">
        <v>1345</v>
      </c>
      <c r="C510" s="131">
        <f>C511</f>
        <v>9292.94</v>
      </c>
      <c r="D510" s="131"/>
      <c r="E510" s="131"/>
      <c r="F510" s="51"/>
      <c r="G510" s="51">
        <f t="shared" si="15"/>
        <v>0</v>
      </c>
    </row>
    <row r="511" spans="1:7" s="12" customFormat="1" ht="15" customHeight="1">
      <c r="A511" s="79">
        <v>42</v>
      </c>
      <c r="B511" s="76" t="s">
        <v>1345</v>
      </c>
      <c r="C511" s="135">
        <f>C512</f>
        <v>9292.94</v>
      </c>
      <c r="D511" s="123"/>
      <c r="E511" s="123"/>
      <c r="F511" s="51"/>
      <c r="G511" s="51">
        <f t="shared" si="15"/>
        <v>0</v>
      </c>
    </row>
    <row r="512" spans="1:7" s="12" customFormat="1" ht="15" customHeight="1">
      <c r="A512" s="79">
        <v>422</v>
      </c>
      <c r="B512" s="76" t="s">
        <v>1491</v>
      </c>
      <c r="C512" s="135">
        <f>C514+C515</f>
        <v>9292.94</v>
      </c>
      <c r="D512" s="123"/>
      <c r="E512" s="123"/>
      <c r="F512" s="51"/>
      <c r="G512" s="51">
        <f t="shared" si="15"/>
        <v>0</v>
      </c>
    </row>
    <row r="513" spans="1:7" s="12" customFormat="1" ht="15" customHeight="1">
      <c r="A513" s="50">
        <v>4221</v>
      </c>
      <c r="B513" s="49" t="s">
        <v>1286</v>
      </c>
      <c r="C513" s="123"/>
      <c r="D513" s="123"/>
      <c r="E513" s="123"/>
      <c r="F513" s="51"/>
      <c r="G513" s="51"/>
    </row>
    <row r="514" spans="1:7" s="12" customFormat="1" ht="15" customHeight="1">
      <c r="A514" s="157">
        <v>4224</v>
      </c>
      <c r="B514" s="158" t="s">
        <v>1537</v>
      </c>
      <c r="C514" s="144">
        <v>1442.15</v>
      </c>
      <c r="D514" s="144"/>
      <c r="E514" s="144"/>
      <c r="F514" s="51"/>
      <c r="G514" s="51">
        <f t="shared" si="15"/>
        <v>0</v>
      </c>
    </row>
    <row r="515" spans="1:7" s="12" customFormat="1" ht="15" customHeight="1">
      <c r="A515" s="157">
        <v>4227</v>
      </c>
      <c r="B515" s="158" t="s">
        <v>1550</v>
      </c>
      <c r="C515" s="144">
        <v>7850.79</v>
      </c>
      <c r="D515" s="144"/>
      <c r="E515" s="144"/>
      <c r="F515" s="51"/>
      <c r="G515" s="51">
        <f t="shared" si="15"/>
        <v>0</v>
      </c>
    </row>
    <row r="516" spans="1:7">
      <c r="A516" s="79">
        <v>426</v>
      </c>
      <c r="B516" s="76" t="s">
        <v>1348</v>
      </c>
      <c r="C516" s="135"/>
      <c r="D516" s="123"/>
      <c r="E516" s="123"/>
      <c r="F516" s="51"/>
      <c r="G516" s="51"/>
    </row>
    <row r="517" spans="1:7">
      <c r="A517" s="50">
        <v>4262</v>
      </c>
      <c r="B517" s="77" t="s">
        <v>1414</v>
      </c>
      <c r="C517" s="136"/>
      <c r="D517" s="131"/>
      <c r="E517" s="131"/>
      <c r="F517" s="51"/>
      <c r="G517" s="51"/>
    </row>
    <row r="518" spans="1:7" ht="16">
      <c r="A518" s="47"/>
      <c r="B518" s="47" t="s">
        <v>1473</v>
      </c>
      <c r="C518" s="56">
        <f>C519+C562</f>
        <v>634271.8600000001</v>
      </c>
      <c r="D518" s="56">
        <f>D519</f>
        <v>294060</v>
      </c>
      <c r="E518" s="56">
        <f>E519+E562</f>
        <v>417416.85</v>
      </c>
      <c r="F518" s="51">
        <f t="shared" ref="F518:F527" si="16">E518/D518*100</f>
        <v>141.94955111201796</v>
      </c>
      <c r="G518" s="51">
        <f t="shared" si="15"/>
        <v>65.810400291130662</v>
      </c>
    </row>
    <row r="519" spans="1:7">
      <c r="A519" s="36">
        <v>3</v>
      </c>
      <c r="B519" s="35" t="s">
        <v>1358</v>
      </c>
      <c r="C519" s="131">
        <f>C520+C527+C553+C556+C559</f>
        <v>433248.46000000008</v>
      </c>
      <c r="D519" s="131">
        <f>D520+D527</f>
        <v>294060</v>
      </c>
      <c r="E519" s="131">
        <f>E520+E527+E559</f>
        <v>247384.71</v>
      </c>
      <c r="F519" s="51">
        <f t="shared" si="16"/>
        <v>84.127290348908375</v>
      </c>
      <c r="G519" s="51">
        <f t="shared" si="15"/>
        <v>57.099962917352308</v>
      </c>
    </row>
    <row r="520" spans="1:7">
      <c r="A520" s="36">
        <v>31</v>
      </c>
      <c r="B520" s="35" t="s">
        <v>1317</v>
      </c>
      <c r="C520" s="131">
        <f>C521+C525</f>
        <v>51650.549999999996</v>
      </c>
      <c r="D520" s="131">
        <v>74809</v>
      </c>
      <c r="E520" s="131">
        <f>E521+E523+E525</f>
        <v>48113.75</v>
      </c>
      <c r="F520" s="51">
        <f t="shared" si="16"/>
        <v>64.315456696386804</v>
      </c>
      <c r="G520" s="51">
        <f t="shared" si="15"/>
        <v>93.152444649669761</v>
      </c>
    </row>
    <row r="521" spans="1:7">
      <c r="A521" s="36">
        <v>311</v>
      </c>
      <c r="B521" s="35" t="s">
        <v>1289</v>
      </c>
      <c r="C521" s="131">
        <f>C522</f>
        <v>45884.59</v>
      </c>
      <c r="D521" s="131"/>
      <c r="E521" s="131">
        <f>E522</f>
        <v>42297.78</v>
      </c>
      <c r="F521" s="51"/>
      <c r="G521" s="51">
        <f t="shared" si="15"/>
        <v>92.182974719835144</v>
      </c>
    </row>
    <row r="522" spans="1:7">
      <c r="A522" s="42">
        <v>3111</v>
      </c>
      <c r="B522" s="49" t="s">
        <v>1399</v>
      </c>
      <c r="C522" s="123">
        <v>45884.59</v>
      </c>
      <c r="D522" s="123"/>
      <c r="E522" s="123">
        <v>42297.78</v>
      </c>
      <c r="F522" s="51"/>
      <c r="G522" s="51">
        <f t="shared" si="15"/>
        <v>92.182974719835144</v>
      </c>
    </row>
    <row r="523" spans="1:7">
      <c r="A523" s="72">
        <v>312</v>
      </c>
      <c r="B523" s="76" t="s">
        <v>1290</v>
      </c>
      <c r="C523" s="135"/>
      <c r="D523" s="123"/>
      <c r="E523" s="131">
        <f>E524</f>
        <v>232.26</v>
      </c>
      <c r="F523" s="51"/>
      <c r="G523" s="51"/>
    </row>
    <row r="524" spans="1:7">
      <c r="A524" s="75">
        <v>3121</v>
      </c>
      <c r="B524" s="77" t="s">
        <v>1290</v>
      </c>
      <c r="C524" s="123"/>
      <c r="D524" s="123"/>
      <c r="E524" s="123">
        <v>232.26</v>
      </c>
      <c r="F524" s="51"/>
      <c r="G524" s="51"/>
    </row>
    <row r="525" spans="1:7">
      <c r="A525" s="36">
        <v>313</v>
      </c>
      <c r="B525" s="68" t="s">
        <v>1318</v>
      </c>
      <c r="C525" s="131">
        <f>C526</f>
        <v>5765.96</v>
      </c>
      <c r="D525" s="131"/>
      <c r="E525" s="131">
        <f>E526</f>
        <v>5583.71</v>
      </c>
      <c r="F525" s="51"/>
      <c r="G525" s="51">
        <f t="shared" si="15"/>
        <v>96.839208041679086</v>
      </c>
    </row>
    <row r="526" spans="1:7">
      <c r="A526" s="42">
        <v>3132</v>
      </c>
      <c r="B526" s="49" t="s">
        <v>1356</v>
      </c>
      <c r="C526" s="123">
        <v>5765.96</v>
      </c>
      <c r="D526" s="123"/>
      <c r="E526" s="123">
        <v>5583.71</v>
      </c>
      <c r="F526" s="51"/>
      <c r="G526" s="51">
        <f t="shared" si="15"/>
        <v>96.839208041679086</v>
      </c>
    </row>
    <row r="527" spans="1:7">
      <c r="A527" s="36">
        <v>32</v>
      </c>
      <c r="B527" s="35" t="s">
        <v>1319</v>
      </c>
      <c r="C527" s="131">
        <f>C528+C532+C539+C547</f>
        <v>284010.48000000004</v>
      </c>
      <c r="D527" s="131">
        <v>219251</v>
      </c>
      <c r="E527" s="131">
        <f>E528+E532+E539+E547</f>
        <v>93313.87</v>
      </c>
      <c r="F527" s="51">
        <f t="shared" si="16"/>
        <v>42.56029390971991</v>
      </c>
      <c r="G527" s="51">
        <f t="shared" si="15"/>
        <v>32.855784054165881</v>
      </c>
    </row>
    <row r="528" spans="1:7">
      <c r="A528" s="36">
        <v>321</v>
      </c>
      <c r="B528" s="68" t="s">
        <v>1320</v>
      </c>
      <c r="C528" s="131">
        <f>C529+C530+C531</f>
        <v>6123.0499999999993</v>
      </c>
      <c r="D528" s="131"/>
      <c r="E528" s="131">
        <f>E529+E530+E531</f>
        <v>7390.34</v>
      </c>
      <c r="F528" s="51"/>
      <c r="G528" s="51">
        <f t="shared" si="15"/>
        <v>120.69703824074605</v>
      </c>
    </row>
    <row r="529" spans="1:7">
      <c r="A529" s="42">
        <v>3211</v>
      </c>
      <c r="B529" s="49" t="s">
        <v>1312</v>
      </c>
      <c r="C529" s="123">
        <v>2087.4899999999998</v>
      </c>
      <c r="D529" s="123"/>
      <c r="E529" s="123">
        <v>3433.99</v>
      </c>
      <c r="F529" s="51"/>
      <c r="G529" s="51">
        <f t="shared" si="15"/>
        <v>164.50330300983478</v>
      </c>
    </row>
    <row r="530" spans="1:7">
      <c r="A530" s="42">
        <v>3212</v>
      </c>
      <c r="B530" s="49" t="s">
        <v>1265</v>
      </c>
      <c r="C530" s="123">
        <v>3625.89</v>
      </c>
      <c r="D530" s="123"/>
      <c r="E530" s="123">
        <v>2506.35</v>
      </c>
      <c r="F530" s="51"/>
      <c r="G530" s="51">
        <f t="shared" si="15"/>
        <v>69.123718590470205</v>
      </c>
    </row>
    <row r="531" spans="1:7">
      <c r="A531" s="42">
        <v>3213</v>
      </c>
      <c r="B531" s="43" t="s">
        <v>1266</v>
      </c>
      <c r="C531" s="123">
        <v>409.67</v>
      </c>
      <c r="D531" s="123"/>
      <c r="E531" s="123">
        <v>1450</v>
      </c>
      <c r="F531" s="51"/>
      <c r="G531" s="51">
        <f t="shared" si="15"/>
        <v>353.94341787292205</v>
      </c>
    </row>
    <row r="532" spans="1:7">
      <c r="A532" s="36">
        <v>322</v>
      </c>
      <c r="B532" s="35" t="s">
        <v>1341</v>
      </c>
      <c r="C532" s="131">
        <f>C533+C536+C538</f>
        <v>3712.76</v>
      </c>
      <c r="D532" s="131"/>
      <c r="E532" s="131">
        <f>E533+E534+E535</f>
        <v>1031.45</v>
      </c>
      <c r="F532" s="51"/>
      <c r="G532" s="51">
        <f t="shared" si="15"/>
        <v>27.781219362415023</v>
      </c>
    </row>
    <row r="533" spans="1:7">
      <c r="A533" s="75">
        <v>3221</v>
      </c>
      <c r="B533" s="74" t="s">
        <v>1483</v>
      </c>
      <c r="C533" s="136">
        <v>260.02</v>
      </c>
      <c r="D533" s="131"/>
      <c r="E533" s="136">
        <v>27.89</v>
      </c>
      <c r="F533" s="51"/>
      <c r="G533" s="51">
        <f t="shared" si="15"/>
        <v>10.726097992462119</v>
      </c>
    </row>
    <row r="534" spans="1:7">
      <c r="A534" s="75">
        <v>3222</v>
      </c>
      <c r="B534" s="74" t="s">
        <v>1492</v>
      </c>
      <c r="C534" s="136"/>
      <c r="D534" s="131"/>
      <c r="E534" s="136">
        <v>976.88</v>
      </c>
      <c r="F534" s="51"/>
      <c r="G534" s="51"/>
    </row>
    <row r="535" spans="1:7">
      <c r="A535" s="42">
        <v>3223</v>
      </c>
      <c r="B535" s="43" t="s">
        <v>1269</v>
      </c>
      <c r="C535" s="136"/>
      <c r="D535" s="131"/>
      <c r="E535" s="136">
        <v>26.68</v>
      </c>
      <c r="F535" s="51"/>
      <c r="G535" s="51"/>
    </row>
    <row r="536" spans="1:7">
      <c r="A536" s="42">
        <v>3224</v>
      </c>
      <c r="B536" s="43" t="s">
        <v>1416</v>
      </c>
      <c r="C536" s="123">
        <v>3310.76</v>
      </c>
      <c r="D536" s="123"/>
      <c r="E536" s="123"/>
      <c r="F536" s="51"/>
      <c r="G536" s="51">
        <f t="shared" si="15"/>
        <v>0</v>
      </c>
    </row>
    <row r="537" spans="1:7">
      <c r="A537" s="42">
        <v>3225</v>
      </c>
      <c r="B537" s="43" t="s">
        <v>1471</v>
      </c>
      <c r="C537" s="123"/>
      <c r="D537" s="123"/>
      <c r="E537" s="123"/>
      <c r="F537" s="51"/>
      <c r="G537" s="51"/>
    </row>
    <row r="538" spans="1:7">
      <c r="A538" s="42">
        <v>3227</v>
      </c>
      <c r="B538" s="43" t="s">
        <v>1305</v>
      </c>
      <c r="C538" s="123">
        <v>141.97999999999999</v>
      </c>
      <c r="D538" s="123"/>
      <c r="E538" s="123"/>
      <c r="F538" s="51"/>
      <c r="G538" s="51">
        <f t="shared" si="15"/>
        <v>0</v>
      </c>
    </row>
    <row r="539" spans="1:7">
      <c r="A539" s="36">
        <v>323</v>
      </c>
      <c r="B539" s="35" t="s">
        <v>1342</v>
      </c>
      <c r="C539" s="131">
        <f>C543+C544</f>
        <v>269296.72000000003</v>
      </c>
      <c r="D539" s="131"/>
      <c r="E539" s="131">
        <f>E544+E545+E546</f>
        <v>79349.23</v>
      </c>
      <c r="F539" s="51"/>
      <c r="G539" s="51">
        <f t="shared" si="15"/>
        <v>29.465353309910341</v>
      </c>
    </row>
    <row r="540" spans="1:7">
      <c r="A540" s="75">
        <v>3231</v>
      </c>
      <c r="B540" s="74" t="s">
        <v>1272</v>
      </c>
      <c r="C540" s="131"/>
      <c r="D540" s="131"/>
      <c r="E540" s="136"/>
      <c r="F540" s="51"/>
      <c r="G540" s="51"/>
    </row>
    <row r="541" spans="1:7">
      <c r="A541" s="75">
        <v>3232</v>
      </c>
      <c r="B541" s="74" t="s">
        <v>1273</v>
      </c>
      <c r="C541" s="136"/>
      <c r="D541" s="131"/>
      <c r="E541" s="136"/>
      <c r="F541" s="51"/>
      <c r="G541" s="51"/>
    </row>
    <row r="542" spans="1:7">
      <c r="A542" s="75">
        <v>3233</v>
      </c>
      <c r="B542" s="74" t="s">
        <v>1274</v>
      </c>
      <c r="C542" s="136"/>
      <c r="D542" s="131"/>
      <c r="E542" s="136"/>
      <c r="F542" s="51"/>
      <c r="G542" s="51"/>
    </row>
    <row r="543" spans="1:7">
      <c r="A543" s="42">
        <v>3235</v>
      </c>
      <c r="B543" s="43" t="s">
        <v>1276</v>
      </c>
      <c r="C543" s="123">
        <v>30529.74</v>
      </c>
      <c r="D543" s="123"/>
      <c r="E543" s="123"/>
      <c r="F543" s="51"/>
      <c r="G543" s="51">
        <f t="shared" si="15"/>
        <v>0</v>
      </c>
    </row>
    <row r="544" spans="1:7">
      <c r="A544" s="42">
        <v>3237</v>
      </c>
      <c r="B544" s="43" t="s">
        <v>1292</v>
      </c>
      <c r="C544" s="123">
        <v>238766.98</v>
      </c>
      <c r="D544" s="123"/>
      <c r="E544" s="123">
        <v>68728.67</v>
      </c>
      <c r="F544" s="51"/>
      <c r="G544" s="51">
        <f t="shared" si="15"/>
        <v>28.784830297723747</v>
      </c>
    </row>
    <row r="545" spans="1:7">
      <c r="A545" s="42">
        <v>3238</v>
      </c>
      <c r="B545" s="43" t="s">
        <v>1482</v>
      </c>
      <c r="C545" s="123"/>
      <c r="D545" s="123"/>
      <c r="E545" s="123">
        <v>10617.83</v>
      </c>
      <c r="F545" s="51"/>
      <c r="G545" s="51"/>
    </row>
    <row r="546" spans="1:7">
      <c r="A546" s="42">
        <v>3239</v>
      </c>
      <c r="B546" s="43" t="s">
        <v>1280</v>
      </c>
      <c r="C546" s="123"/>
      <c r="D546" s="123"/>
      <c r="E546" s="123">
        <v>2.73</v>
      </c>
      <c r="F546" s="51"/>
      <c r="G546" s="51"/>
    </row>
    <row r="547" spans="1:7">
      <c r="A547" s="36">
        <v>329</v>
      </c>
      <c r="B547" s="35" t="s">
        <v>1284</v>
      </c>
      <c r="C547" s="131">
        <f>C548+C549+C550+C551</f>
        <v>4877.95</v>
      </c>
      <c r="D547" s="131"/>
      <c r="E547" s="131">
        <f>E549+E550+E551</f>
        <v>5542.85</v>
      </c>
      <c r="F547" s="51"/>
      <c r="G547" s="51">
        <f t="shared" si="15"/>
        <v>113.63072602220197</v>
      </c>
    </row>
    <row r="548" spans="1:7">
      <c r="A548" s="42">
        <v>3292</v>
      </c>
      <c r="B548" s="43" t="s">
        <v>1281</v>
      </c>
      <c r="C548" s="123">
        <v>583.98</v>
      </c>
      <c r="D548" s="123"/>
      <c r="E548" s="123"/>
      <c r="F548" s="51"/>
      <c r="G548" s="51">
        <f t="shared" si="15"/>
        <v>0</v>
      </c>
    </row>
    <row r="549" spans="1:7">
      <c r="A549" s="42">
        <v>3293</v>
      </c>
      <c r="B549" s="43" t="s">
        <v>1294</v>
      </c>
      <c r="C549" s="123">
        <v>27.87</v>
      </c>
      <c r="D549" s="123"/>
      <c r="E549" s="123">
        <v>448.52</v>
      </c>
      <c r="F549" s="51"/>
      <c r="G549" s="51">
        <f t="shared" si="15"/>
        <v>1609.3290276282739</v>
      </c>
    </row>
    <row r="550" spans="1:7">
      <c r="A550" s="42">
        <v>3294</v>
      </c>
      <c r="B550" s="43" t="s">
        <v>1282</v>
      </c>
      <c r="C550" s="123">
        <v>366.6</v>
      </c>
      <c r="D550" s="123"/>
      <c r="E550" s="123">
        <v>173.69</v>
      </c>
      <c r="F550" s="51"/>
      <c r="G550" s="51">
        <f t="shared" si="15"/>
        <v>47.378614293507908</v>
      </c>
    </row>
    <row r="551" spans="1:7">
      <c r="A551" s="42">
        <v>3295</v>
      </c>
      <c r="B551" s="43" t="s">
        <v>1283</v>
      </c>
      <c r="C551" s="123">
        <v>3899.5</v>
      </c>
      <c r="D551" s="123"/>
      <c r="E551" s="123">
        <v>4920.6400000000003</v>
      </c>
      <c r="F551" s="51"/>
      <c r="G551" s="51">
        <f t="shared" si="15"/>
        <v>126.18643415822541</v>
      </c>
    </row>
    <row r="552" spans="1:7">
      <c r="A552" s="42">
        <v>3299</v>
      </c>
      <c r="B552" s="43" t="s">
        <v>1284</v>
      </c>
      <c r="C552" s="123"/>
      <c r="D552" s="123"/>
      <c r="E552" s="123"/>
      <c r="F552" s="51"/>
      <c r="G552" s="51"/>
    </row>
    <row r="553" spans="1:7">
      <c r="A553" s="36">
        <v>34</v>
      </c>
      <c r="B553" s="35" t="s">
        <v>1343</v>
      </c>
      <c r="C553" s="150">
        <f>C554</f>
        <v>43.3</v>
      </c>
      <c r="D553" s="144"/>
      <c r="E553" s="144"/>
      <c r="F553" s="51"/>
      <c r="G553" s="51">
        <f t="shared" si="15"/>
        <v>0</v>
      </c>
    </row>
    <row r="554" spans="1:7">
      <c r="A554" s="36">
        <v>343</v>
      </c>
      <c r="B554" s="35" t="s">
        <v>1344</v>
      </c>
      <c r="C554" s="150">
        <f>C555</f>
        <v>43.3</v>
      </c>
      <c r="D554" s="144"/>
      <c r="E554" s="144"/>
      <c r="F554" s="51"/>
      <c r="G554" s="51">
        <f t="shared" si="15"/>
        <v>0</v>
      </c>
    </row>
    <row r="555" spans="1:7" ht="16">
      <c r="A555" s="42">
        <v>3432</v>
      </c>
      <c r="B555" s="62" t="s">
        <v>1295</v>
      </c>
      <c r="C555" s="144">
        <v>43.3</v>
      </c>
      <c r="D555" s="144"/>
      <c r="E555" s="144"/>
      <c r="F555" s="51"/>
      <c r="G555" s="51">
        <f t="shared" si="15"/>
        <v>0</v>
      </c>
    </row>
    <row r="556" spans="1:7" ht="16">
      <c r="A556" s="36">
        <v>35</v>
      </c>
      <c r="B556" s="45" t="s">
        <v>1461</v>
      </c>
      <c r="C556" s="150">
        <f>C557</f>
        <v>14029.28</v>
      </c>
      <c r="D556" s="144"/>
      <c r="E556" s="144"/>
      <c r="F556" s="51"/>
      <c r="G556" s="51">
        <f t="shared" si="15"/>
        <v>0</v>
      </c>
    </row>
    <row r="557" spans="1:7" ht="16">
      <c r="A557" s="36">
        <v>353</v>
      </c>
      <c r="B557" s="45" t="s">
        <v>1463</v>
      </c>
      <c r="C557" s="150">
        <f>C558</f>
        <v>14029.28</v>
      </c>
      <c r="D557" s="144"/>
      <c r="E557" s="144"/>
      <c r="F557" s="51"/>
      <c r="G557" s="51">
        <f t="shared" si="15"/>
        <v>0</v>
      </c>
    </row>
    <row r="558" spans="1:7">
      <c r="A558" s="50">
        <v>3531</v>
      </c>
      <c r="B558" s="49" t="s">
        <v>1448</v>
      </c>
      <c r="C558" s="144">
        <v>14029.28</v>
      </c>
      <c r="D558" s="144"/>
      <c r="E558" s="144"/>
      <c r="F558" s="51"/>
      <c r="G558" s="51">
        <f t="shared" si="15"/>
        <v>0</v>
      </c>
    </row>
    <row r="559" spans="1:7">
      <c r="A559" s="72">
        <v>36</v>
      </c>
      <c r="B559" s="73" t="s">
        <v>1375</v>
      </c>
      <c r="C559" s="135">
        <f>C560</f>
        <v>83514.850000000006</v>
      </c>
      <c r="D559" s="135"/>
      <c r="E559" s="135">
        <f>E560</f>
        <v>105957.09</v>
      </c>
      <c r="F559" s="51"/>
      <c r="G559" s="51">
        <f t="shared" si="15"/>
        <v>126.87215507182255</v>
      </c>
    </row>
    <row r="560" spans="1:7">
      <c r="A560" s="72">
        <v>369</v>
      </c>
      <c r="B560" s="73" t="s">
        <v>1375</v>
      </c>
      <c r="C560" s="135">
        <f>C561</f>
        <v>83514.850000000006</v>
      </c>
      <c r="D560" s="135"/>
      <c r="E560" s="135">
        <f>E561</f>
        <v>105957.09</v>
      </c>
      <c r="F560" s="51"/>
      <c r="G560" s="51">
        <f t="shared" si="15"/>
        <v>126.87215507182255</v>
      </c>
    </row>
    <row r="561" spans="1:12">
      <c r="A561" s="42">
        <v>3693</v>
      </c>
      <c r="B561" s="43" t="s">
        <v>1332</v>
      </c>
      <c r="C561" s="123">
        <v>83514.850000000006</v>
      </c>
      <c r="D561" s="135"/>
      <c r="E561" s="123">
        <v>105957.09</v>
      </c>
      <c r="F561" s="51"/>
      <c r="G561" s="51">
        <f t="shared" si="15"/>
        <v>126.87215507182255</v>
      </c>
    </row>
    <row r="562" spans="1:12">
      <c r="A562" s="36">
        <v>4</v>
      </c>
      <c r="B562" s="35" t="s">
        <v>1345</v>
      </c>
      <c r="C562" s="131">
        <f>C564+C566</f>
        <v>201023.4</v>
      </c>
      <c r="D562" s="131"/>
      <c r="E562" s="131">
        <f>E563</f>
        <v>170032.14</v>
      </c>
      <c r="F562" s="51"/>
      <c r="G562" s="51">
        <f t="shared" si="15"/>
        <v>84.583257471518252</v>
      </c>
    </row>
    <row r="563" spans="1:12">
      <c r="A563" s="36">
        <v>42</v>
      </c>
      <c r="B563" s="35" t="s">
        <v>1346</v>
      </c>
      <c r="C563" s="131">
        <f>C564+C566</f>
        <v>201023.4</v>
      </c>
      <c r="D563" s="131"/>
      <c r="E563" s="131">
        <f>E566</f>
        <v>170032.14</v>
      </c>
      <c r="F563" s="51"/>
      <c r="G563" s="51">
        <f t="shared" si="15"/>
        <v>84.583257471518252</v>
      </c>
    </row>
    <row r="564" spans="1:12">
      <c r="A564" s="146">
        <v>421</v>
      </c>
      <c r="B564" s="147" t="s">
        <v>1551</v>
      </c>
      <c r="C564" s="150">
        <f>C565</f>
        <v>12359.81</v>
      </c>
      <c r="D564" s="150"/>
      <c r="E564" s="150"/>
      <c r="F564" s="51"/>
      <c r="G564" s="51">
        <f t="shared" si="15"/>
        <v>0</v>
      </c>
      <c r="H564" s="7"/>
    </row>
    <row r="565" spans="1:12">
      <c r="A565" s="148">
        <v>4212</v>
      </c>
      <c r="B565" s="149" t="s">
        <v>1552</v>
      </c>
      <c r="C565" s="144">
        <v>12359.81</v>
      </c>
      <c r="D565" s="150"/>
      <c r="E565" s="150"/>
      <c r="F565" s="51"/>
      <c r="G565" s="51">
        <f t="shared" ref="G565:G571" si="17">E565/C565*100</f>
        <v>0</v>
      </c>
      <c r="H565" s="7"/>
    </row>
    <row r="566" spans="1:12">
      <c r="A566" s="36">
        <v>422</v>
      </c>
      <c r="B566" s="35" t="s">
        <v>1347</v>
      </c>
      <c r="C566" s="137">
        <f>C567+C569+C571</f>
        <v>188663.59</v>
      </c>
      <c r="D566" s="137"/>
      <c r="E566" s="137">
        <f>E569</f>
        <v>170032.14</v>
      </c>
      <c r="F566" s="51"/>
      <c r="G566" s="51">
        <f t="shared" si="17"/>
        <v>90.124512101142571</v>
      </c>
      <c r="L566" s="61"/>
    </row>
    <row r="567" spans="1:12">
      <c r="A567" s="42">
        <v>4221</v>
      </c>
      <c r="B567" s="43" t="s">
        <v>1286</v>
      </c>
      <c r="C567" s="125">
        <v>23197.23</v>
      </c>
      <c r="D567" s="153"/>
      <c r="E567" s="125"/>
      <c r="F567" s="51"/>
      <c r="G567" s="51">
        <f t="shared" si="17"/>
        <v>0</v>
      </c>
    </row>
    <row r="568" spans="1:12">
      <c r="A568" s="42">
        <v>4222</v>
      </c>
      <c r="B568" s="43" t="s">
        <v>1300</v>
      </c>
      <c r="C568" s="125"/>
      <c r="D568" s="153"/>
      <c r="E568" s="125"/>
      <c r="F568" s="51"/>
      <c r="G568" s="51"/>
    </row>
    <row r="569" spans="1:12">
      <c r="A569" s="42">
        <v>4224</v>
      </c>
      <c r="B569" s="43" t="s">
        <v>1537</v>
      </c>
      <c r="C569" s="125">
        <v>82751.520000000004</v>
      </c>
      <c r="D569" s="153"/>
      <c r="E569" s="125">
        <v>170032.14</v>
      </c>
      <c r="F569" s="51"/>
      <c r="G569" s="51">
        <f t="shared" si="17"/>
        <v>205.47313209473376</v>
      </c>
    </row>
    <row r="570" spans="1:12">
      <c r="A570" s="42">
        <v>4225</v>
      </c>
      <c r="B570" s="43" t="s">
        <v>1311</v>
      </c>
      <c r="C570" s="153"/>
      <c r="D570" s="153"/>
      <c r="E570" s="125"/>
      <c r="F570" s="51"/>
      <c r="G570" s="51"/>
    </row>
    <row r="571" spans="1:12">
      <c r="A571" s="148">
        <v>4227</v>
      </c>
      <c r="B571" s="149" t="s">
        <v>1550</v>
      </c>
      <c r="C571" s="144">
        <v>82714.84</v>
      </c>
      <c r="D571" s="160"/>
      <c r="E571" s="161"/>
      <c r="F571" s="51"/>
      <c r="G571" s="51">
        <f t="shared" si="17"/>
        <v>0</v>
      </c>
    </row>
    <row r="572" spans="1:12" ht="17.25" customHeight="1">
      <c r="A572" s="140"/>
      <c r="B572" s="128" t="s">
        <v>1543</v>
      </c>
      <c r="C572" s="129" t="e">
        <f>C573+#REF!</f>
        <v>#REF!</v>
      </c>
      <c r="D572" s="127"/>
      <c r="E572" s="129">
        <f>E573</f>
        <v>14869.51</v>
      </c>
      <c r="F572" s="51"/>
      <c r="G572" s="51"/>
    </row>
    <row r="573" spans="1:12" ht="17.25" customHeight="1">
      <c r="A573" s="36">
        <v>3</v>
      </c>
      <c r="B573" s="35" t="s">
        <v>1358</v>
      </c>
      <c r="C573" s="131" t="e">
        <f>#REF!</f>
        <v>#REF!</v>
      </c>
      <c r="D573" s="123"/>
      <c r="E573" s="131">
        <f>E583+E622</f>
        <v>14869.51</v>
      </c>
      <c r="F573" s="51"/>
      <c r="G573" s="51"/>
    </row>
    <row r="574" spans="1:12" ht="17.25" customHeight="1">
      <c r="A574" s="36">
        <v>31</v>
      </c>
      <c r="B574" s="35" t="s">
        <v>1316</v>
      </c>
      <c r="C574" s="123"/>
      <c r="D574" s="123"/>
      <c r="E574" s="123"/>
      <c r="F574" s="51"/>
      <c r="G574" s="51"/>
      <c r="H574" t="s">
        <v>1554</v>
      </c>
    </row>
    <row r="575" spans="1:12" ht="17.25" customHeight="1">
      <c r="A575" s="36">
        <v>311</v>
      </c>
      <c r="B575" s="35" t="s">
        <v>1289</v>
      </c>
      <c r="C575" s="123"/>
      <c r="D575" s="123"/>
      <c r="E575" s="123"/>
      <c r="F575" s="51"/>
      <c r="G575" s="51"/>
    </row>
    <row r="576" spans="1:12" ht="17.25" customHeight="1">
      <c r="A576" s="42">
        <v>3111</v>
      </c>
      <c r="B576" s="43" t="s">
        <v>1289</v>
      </c>
      <c r="C576" s="123"/>
      <c r="D576" s="123"/>
      <c r="E576" s="123"/>
      <c r="F576" s="51"/>
      <c r="G576" s="51"/>
    </row>
    <row r="577" spans="1:7" ht="17.25" customHeight="1">
      <c r="A577" s="42">
        <v>3112</v>
      </c>
      <c r="B577" s="43" t="s">
        <v>1410</v>
      </c>
      <c r="C577" s="123"/>
      <c r="D577" s="123"/>
      <c r="E577" s="123"/>
      <c r="F577" s="51"/>
      <c r="G577" s="51"/>
    </row>
    <row r="578" spans="1:7" ht="17.25" customHeight="1">
      <c r="A578" s="36">
        <v>312</v>
      </c>
      <c r="B578" s="35" t="s">
        <v>1290</v>
      </c>
      <c r="C578" s="123"/>
      <c r="D578" s="123"/>
      <c r="E578" s="123"/>
      <c r="F578" s="51"/>
      <c r="G578" s="51"/>
    </row>
    <row r="579" spans="1:7" ht="17.25" customHeight="1">
      <c r="A579" s="42">
        <v>3121</v>
      </c>
      <c r="B579" s="43" t="s">
        <v>1290</v>
      </c>
      <c r="C579" s="123"/>
      <c r="D579" s="123"/>
      <c r="E579" s="123"/>
      <c r="F579" s="51"/>
      <c r="G579" s="51"/>
    </row>
    <row r="580" spans="1:7" ht="17.25" customHeight="1">
      <c r="A580" s="36">
        <v>313</v>
      </c>
      <c r="B580" s="44" t="s">
        <v>1318</v>
      </c>
      <c r="C580" s="123"/>
      <c r="D580" s="123"/>
      <c r="E580" s="123"/>
      <c r="F580" s="51"/>
      <c r="G580" s="51"/>
    </row>
    <row r="581" spans="1:7" ht="17.25" customHeight="1">
      <c r="A581" s="42">
        <v>3132</v>
      </c>
      <c r="B581" s="43" t="s">
        <v>1356</v>
      </c>
      <c r="C581" s="123"/>
      <c r="D581" s="123"/>
      <c r="E581" s="123"/>
      <c r="F581" s="51"/>
      <c r="G581" s="51"/>
    </row>
    <row r="582" spans="1:7" ht="17.25" customHeight="1">
      <c r="A582" s="42">
        <v>3133</v>
      </c>
      <c r="B582" s="62" t="s">
        <v>1357</v>
      </c>
      <c r="C582" s="123"/>
      <c r="D582" s="123"/>
      <c r="E582" s="123"/>
      <c r="F582" s="51"/>
      <c r="G582" s="51"/>
    </row>
    <row r="583" spans="1:7" ht="17.25" customHeight="1">
      <c r="A583" s="36">
        <v>32</v>
      </c>
      <c r="B583" s="35" t="s">
        <v>1319</v>
      </c>
      <c r="C583" s="123"/>
      <c r="D583" s="123"/>
      <c r="E583" s="131">
        <f>E596+E608</f>
        <v>2955.91</v>
      </c>
      <c r="F583" s="51"/>
      <c r="G583" s="51"/>
    </row>
    <row r="584" spans="1:7" ht="17.25" customHeight="1">
      <c r="A584" s="36">
        <v>321</v>
      </c>
      <c r="B584" s="35" t="s">
        <v>1320</v>
      </c>
      <c r="C584" s="123"/>
      <c r="D584" s="123"/>
      <c r="E584" s="123"/>
      <c r="F584" s="51"/>
      <c r="G584" s="51"/>
    </row>
    <row r="585" spans="1:7" ht="17.25" customHeight="1">
      <c r="A585" s="42">
        <v>3211</v>
      </c>
      <c r="B585" s="43" t="s">
        <v>1264</v>
      </c>
      <c r="C585" s="123"/>
      <c r="D585" s="123"/>
      <c r="E585" s="123"/>
      <c r="F585" s="51"/>
      <c r="G585" s="51"/>
    </row>
    <row r="586" spans="1:7" ht="17.25" customHeight="1">
      <c r="A586" s="42">
        <v>3212</v>
      </c>
      <c r="B586" s="62" t="s">
        <v>1265</v>
      </c>
      <c r="C586" s="123"/>
      <c r="D586" s="123"/>
      <c r="E586" s="123"/>
      <c r="F586" s="51"/>
      <c r="G586" s="51"/>
    </row>
    <row r="587" spans="1:7" ht="17.25" customHeight="1">
      <c r="A587" s="42">
        <v>3213</v>
      </c>
      <c r="B587" s="43" t="s">
        <v>1291</v>
      </c>
      <c r="C587" s="123"/>
      <c r="D587" s="123"/>
      <c r="E587" s="123"/>
      <c r="F587" s="51"/>
      <c r="G587" s="51"/>
    </row>
    <row r="588" spans="1:7" ht="17.25" customHeight="1">
      <c r="A588" s="42">
        <v>3214</v>
      </c>
      <c r="B588" s="43" t="s">
        <v>1452</v>
      </c>
      <c r="C588" s="123"/>
      <c r="D588" s="123"/>
      <c r="E588" s="123"/>
      <c r="F588" s="51"/>
      <c r="G588" s="51"/>
    </row>
    <row r="589" spans="1:7" ht="17.25" customHeight="1">
      <c r="A589" s="36">
        <v>322</v>
      </c>
      <c r="B589" s="35" t="s">
        <v>1341</v>
      </c>
      <c r="C589" s="123"/>
      <c r="D589" s="123"/>
      <c r="E589" s="123"/>
      <c r="F589" s="51"/>
      <c r="G589" s="51"/>
    </row>
    <row r="590" spans="1:7" ht="17.25" customHeight="1">
      <c r="A590" s="42">
        <v>3221</v>
      </c>
      <c r="B590" s="43" t="s">
        <v>1267</v>
      </c>
      <c r="C590" s="123"/>
      <c r="D590" s="123"/>
      <c r="E590" s="123"/>
      <c r="F590" s="51"/>
      <c r="G590" s="51"/>
    </row>
    <row r="591" spans="1:7" ht="17.25" customHeight="1">
      <c r="A591" s="42">
        <v>3222</v>
      </c>
      <c r="B591" s="43" t="s">
        <v>1268</v>
      </c>
      <c r="C591" s="123"/>
      <c r="D591" s="123"/>
      <c r="E591" s="123"/>
      <c r="F591" s="51"/>
      <c r="G591" s="51"/>
    </row>
    <row r="592" spans="1:7" ht="17.25" customHeight="1">
      <c r="A592" s="42">
        <v>3223</v>
      </c>
      <c r="B592" s="43" t="s">
        <v>1269</v>
      </c>
      <c r="C592" s="123"/>
      <c r="D592" s="123"/>
      <c r="E592" s="123"/>
      <c r="F592" s="51"/>
      <c r="G592" s="51"/>
    </row>
    <row r="593" spans="1:7" ht="17.25" customHeight="1">
      <c r="A593" s="42">
        <v>3224</v>
      </c>
      <c r="B593" s="62" t="s">
        <v>1270</v>
      </c>
      <c r="C593" s="123"/>
      <c r="D593" s="123"/>
      <c r="E593" s="123"/>
      <c r="F593" s="51"/>
      <c r="G593" s="51"/>
    </row>
    <row r="594" spans="1:7" ht="17.25" customHeight="1">
      <c r="A594" s="42">
        <v>3225</v>
      </c>
      <c r="B594" s="62" t="s">
        <v>1474</v>
      </c>
      <c r="C594" s="123"/>
      <c r="D594" s="123"/>
      <c r="E594" s="123"/>
      <c r="F594" s="51"/>
      <c r="G594" s="51"/>
    </row>
    <row r="595" spans="1:7" ht="17.25" customHeight="1">
      <c r="A595" s="42">
        <v>3227</v>
      </c>
      <c r="B595" s="62" t="s">
        <v>1475</v>
      </c>
      <c r="C595" s="123"/>
      <c r="D595" s="123"/>
      <c r="E595" s="123"/>
      <c r="F595" s="51"/>
      <c r="G595" s="51"/>
    </row>
    <row r="596" spans="1:7" ht="17.25" customHeight="1">
      <c r="A596" s="36">
        <v>323</v>
      </c>
      <c r="B596" s="44" t="s">
        <v>1342</v>
      </c>
      <c r="C596" s="123"/>
      <c r="D596" s="123"/>
      <c r="E596" s="131">
        <f>E603</f>
        <v>2912</v>
      </c>
      <c r="F596" s="51"/>
      <c r="G596" s="51"/>
    </row>
    <row r="597" spans="1:7" ht="17.25" customHeight="1">
      <c r="A597" s="42">
        <v>3231</v>
      </c>
      <c r="B597" s="43" t="s">
        <v>1272</v>
      </c>
      <c r="C597" s="123"/>
      <c r="D597" s="123"/>
      <c r="E597" s="123"/>
      <c r="F597" s="51"/>
      <c r="G597" s="51"/>
    </row>
    <row r="598" spans="1:7" ht="17.25" customHeight="1">
      <c r="A598" s="42">
        <v>3232</v>
      </c>
      <c r="B598" s="43" t="s">
        <v>1273</v>
      </c>
      <c r="C598" s="123"/>
      <c r="D598" s="123"/>
      <c r="E598" s="123"/>
      <c r="F598" s="51"/>
      <c r="G598" s="51"/>
    </row>
    <row r="599" spans="1:7" ht="17.25" customHeight="1">
      <c r="A599" s="42">
        <v>3233</v>
      </c>
      <c r="B599" s="43" t="s">
        <v>1274</v>
      </c>
      <c r="C599" s="123"/>
      <c r="D599" s="123"/>
      <c r="E599" s="123"/>
      <c r="F599" s="51"/>
      <c r="G599" s="51"/>
    </row>
    <row r="600" spans="1:7" ht="17.25" customHeight="1">
      <c r="A600" s="42">
        <v>3234</v>
      </c>
      <c r="B600" s="43" t="s">
        <v>1275</v>
      </c>
      <c r="C600" s="123"/>
      <c r="D600" s="123"/>
      <c r="E600" s="123"/>
      <c r="F600" s="51"/>
      <c r="G600" s="51"/>
    </row>
    <row r="601" spans="1:7" ht="17.25" customHeight="1">
      <c r="A601" s="42">
        <v>3235</v>
      </c>
      <c r="B601" s="43" t="s">
        <v>1276</v>
      </c>
      <c r="C601" s="123"/>
      <c r="D601" s="123"/>
      <c r="E601" s="123"/>
      <c r="F601" s="51"/>
      <c r="G601" s="51"/>
    </row>
    <row r="602" spans="1:7" ht="17.25" customHeight="1">
      <c r="A602" s="42">
        <v>3236</v>
      </c>
      <c r="B602" s="43" t="s">
        <v>1277</v>
      </c>
      <c r="C602" s="123"/>
      <c r="D602" s="123"/>
      <c r="E602" s="123"/>
      <c r="F602" s="51"/>
      <c r="G602" s="51"/>
    </row>
    <row r="603" spans="1:7" ht="17.25" customHeight="1">
      <c r="A603" s="42">
        <v>3237</v>
      </c>
      <c r="B603" s="43" t="s">
        <v>1278</v>
      </c>
      <c r="C603" s="123"/>
      <c r="D603" s="123"/>
      <c r="E603" s="123">
        <v>2912</v>
      </c>
      <c r="F603" s="51"/>
      <c r="G603" s="51"/>
    </row>
    <row r="604" spans="1:7" ht="17.25" customHeight="1">
      <c r="A604" s="42">
        <v>3238</v>
      </c>
      <c r="B604" s="43" t="s">
        <v>1279</v>
      </c>
      <c r="C604" s="123"/>
      <c r="D604" s="123"/>
      <c r="E604" s="123"/>
      <c r="F604" s="51"/>
      <c r="G604" s="51"/>
    </row>
    <row r="605" spans="1:7" ht="17.25" customHeight="1">
      <c r="A605" s="42">
        <v>3239</v>
      </c>
      <c r="B605" s="43" t="s">
        <v>1280</v>
      </c>
      <c r="C605" s="123"/>
      <c r="D605" s="123"/>
      <c r="E605" s="123"/>
      <c r="F605" s="51"/>
      <c r="G605" s="51"/>
    </row>
    <row r="606" spans="1:7" ht="17.25" customHeight="1">
      <c r="A606" s="36">
        <v>324</v>
      </c>
      <c r="B606" s="35" t="s">
        <v>1350</v>
      </c>
      <c r="C606" s="123"/>
      <c r="D606" s="123"/>
      <c r="E606" s="123"/>
      <c r="F606" s="51"/>
      <c r="G606" s="51"/>
    </row>
    <row r="607" spans="1:7" ht="17.25" customHeight="1">
      <c r="A607" s="42">
        <v>3241</v>
      </c>
      <c r="B607" s="43" t="s">
        <v>1293</v>
      </c>
      <c r="C607" s="123"/>
      <c r="D607" s="123"/>
      <c r="E607" s="123"/>
      <c r="F607" s="51"/>
      <c r="G607" s="51"/>
    </row>
    <row r="608" spans="1:7" ht="17.25" customHeight="1">
      <c r="A608" s="36">
        <v>329</v>
      </c>
      <c r="B608" s="35" t="s">
        <v>1284</v>
      </c>
      <c r="C608" s="123"/>
      <c r="D608" s="123"/>
      <c r="E608" s="131">
        <f>E612</f>
        <v>43.91</v>
      </c>
      <c r="F608" s="51"/>
      <c r="G608" s="51"/>
    </row>
    <row r="609" spans="1:7" ht="17.25" customHeight="1">
      <c r="A609" s="42">
        <v>3292</v>
      </c>
      <c r="B609" s="43" t="s">
        <v>1281</v>
      </c>
      <c r="C609" s="123"/>
      <c r="D609" s="123"/>
      <c r="E609" s="123"/>
      <c r="F609" s="51"/>
      <c r="G609" s="51"/>
    </row>
    <row r="610" spans="1:7" ht="17.25" customHeight="1">
      <c r="A610" s="42">
        <v>3293</v>
      </c>
      <c r="B610" s="43" t="s">
        <v>1294</v>
      </c>
      <c r="C610" s="123"/>
      <c r="D610" s="123"/>
      <c r="E610" s="123"/>
      <c r="F610" s="51"/>
      <c r="G610" s="51"/>
    </row>
    <row r="611" spans="1:7" ht="17.25" customHeight="1">
      <c r="A611" s="42">
        <v>3294</v>
      </c>
      <c r="B611" s="43" t="s">
        <v>1282</v>
      </c>
      <c r="C611" s="123"/>
      <c r="D611" s="123"/>
      <c r="E611" s="123"/>
      <c r="F611" s="51"/>
      <c r="G611" s="51"/>
    </row>
    <row r="612" spans="1:7" ht="17.25" customHeight="1">
      <c r="A612" s="42">
        <v>3295</v>
      </c>
      <c r="B612" s="43" t="s">
        <v>1283</v>
      </c>
      <c r="C612" s="123"/>
      <c r="D612" s="123"/>
      <c r="E612" s="123">
        <v>43.91</v>
      </c>
      <c r="F612" s="51"/>
      <c r="G612" s="51"/>
    </row>
    <row r="613" spans="1:7" ht="17.25" customHeight="1">
      <c r="A613" s="42">
        <v>3299</v>
      </c>
      <c r="B613" s="43" t="s">
        <v>1284</v>
      </c>
      <c r="C613" s="123"/>
      <c r="D613" s="123"/>
      <c r="E613" s="123"/>
      <c r="F613" s="51"/>
      <c r="G613" s="51"/>
    </row>
    <row r="614" spans="1:7" ht="17.25" customHeight="1">
      <c r="A614" s="36">
        <v>34</v>
      </c>
      <c r="B614" s="35" t="s">
        <v>1343</v>
      </c>
      <c r="C614" s="123"/>
      <c r="D614" s="123"/>
      <c r="E614" s="123"/>
      <c r="F614" s="51"/>
      <c r="G614" s="51"/>
    </row>
    <row r="615" spans="1:7" ht="17.25" customHeight="1">
      <c r="A615" s="36">
        <v>342</v>
      </c>
      <c r="B615" s="35" t="s">
        <v>1535</v>
      </c>
      <c r="C615" s="123"/>
      <c r="D615" s="123"/>
      <c r="E615" s="123"/>
      <c r="F615" s="51"/>
      <c r="G615" s="51"/>
    </row>
    <row r="616" spans="1:7" ht="17.25" customHeight="1">
      <c r="A616" s="42">
        <v>3423</v>
      </c>
      <c r="B616" s="43" t="s">
        <v>1539</v>
      </c>
      <c r="C616" s="123"/>
      <c r="D616" s="123"/>
      <c r="E616" s="123"/>
      <c r="F616" s="51"/>
      <c r="G616" s="51"/>
    </row>
    <row r="617" spans="1:7" ht="17.25" customHeight="1">
      <c r="A617" s="36">
        <v>343</v>
      </c>
      <c r="B617" s="35" t="s">
        <v>1344</v>
      </c>
      <c r="C617" s="123"/>
      <c r="D617" s="123"/>
      <c r="E617" s="123"/>
      <c r="F617" s="51"/>
      <c r="G617" s="51"/>
    </row>
    <row r="618" spans="1:7" ht="17.25" customHeight="1">
      <c r="A618" s="42">
        <v>3431</v>
      </c>
      <c r="B618" s="43" t="s">
        <v>1285</v>
      </c>
      <c r="C618" s="123"/>
      <c r="D618" s="123"/>
      <c r="E618" s="123"/>
      <c r="F618" s="51"/>
      <c r="G618" s="51"/>
    </row>
    <row r="619" spans="1:7" ht="17.25" customHeight="1">
      <c r="A619" s="42">
        <v>3432</v>
      </c>
      <c r="B619" s="62" t="s">
        <v>1295</v>
      </c>
      <c r="C619" s="123"/>
      <c r="D619" s="123"/>
      <c r="E619" s="123"/>
      <c r="F619" s="51"/>
      <c r="G619" s="51"/>
    </row>
    <row r="620" spans="1:7" ht="17.25" customHeight="1">
      <c r="A620" s="42">
        <v>3433</v>
      </c>
      <c r="B620" s="43" t="s">
        <v>1411</v>
      </c>
      <c r="C620" s="123"/>
      <c r="D620" s="123"/>
      <c r="E620" s="123"/>
      <c r="F620" s="51"/>
      <c r="G620" s="51"/>
    </row>
    <row r="621" spans="1:7" ht="17.25" customHeight="1">
      <c r="A621" s="42">
        <v>3434</v>
      </c>
      <c r="B621" s="43" t="s">
        <v>1296</v>
      </c>
      <c r="C621" s="123"/>
      <c r="D621" s="123"/>
      <c r="E621" s="123"/>
      <c r="F621" s="51"/>
      <c r="G621" s="51"/>
    </row>
    <row r="622" spans="1:7" ht="17.25" customHeight="1">
      <c r="A622" s="36">
        <v>35</v>
      </c>
      <c r="B622" s="35" t="s">
        <v>1461</v>
      </c>
      <c r="C622" s="123"/>
      <c r="D622" s="123"/>
      <c r="E622" s="131">
        <f>E623</f>
        <v>11913.6</v>
      </c>
      <c r="F622" s="51"/>
      <c r="G622" s="51"/>
    </row>
    <row r="623" spans="1:7" ht="17.25" customHeight="1">
      <c r="A623" s="36">
        <v>353</v>
      </c>
      <c r="B623" s="35" t="s">
        <v>1544</v>
      </c>
      <c r="C623" s="123"/>
      <c r="D623" s="123"/>
      <c r="E623" s="131">
        <f>E624</f>
        <v>11913.6</v>
      </c>
      <c r="F623" s="51"/>
      <c r="G623" s="51"/>
    </row>
    <row r="624" spans="1:7" ht="17.25" customHeight="1">
      <c r="A624" s="42">
        <v>3531</v>
      </c>
      <c r="B624" s="43" t="s">
        <v>1544</v>
      </c>
      <c r="C624" s="123"/>
      <c r="D624" s="123"/>
      <c r="E624" s="123">
        <v>11913.6</v>
      </c>
      <c r="F624" s="51"/>
      <c r="G624" s="51"/>
    </row>
    <row r="625" spans="1:7" ht="17.25" customHeight="1">
      <c r="A625" s="139"/>
      <c r="B625" s="128" t="s">
        <v>1545</v>
      </c>
      <c r="C625" s="129">
        <f>C626+C672</f>
        <v>734276.47</v>
      </c>
      <c r="D625" s="129">
        <f>D626+D676</f>
        <v>6264597</v>
      </c>
      <c r="E625" s="129">
        <f>E626+E672</f>
        <v>6060418.29</v>
      </c>
      <c r="F625" s="51">
        <f t="shared" ref="F625:F636" si="18">E625/D625*100</f>
        <v>96.7407526773071</v>
      </c>
      <c r="G625" s="51">
        <f t="shared" ref="G625:G626" si="19">E625/C625*100</f>
        <v>825.3591852126217</v>
      </c>
    </row>
    <row r="626" spans="1:7" ht="17.25" customHeight="1">
      <c r="A626" s="36">
        <v>3</v>
      </c>
      <c r="B626" s="35" t="s">
        <v>1358</v>
      </c>
      <c r="C626" s="131">
        <f>C662</f>
        <v>21526.78</v>
      </c>
      <c r="D626" s="131">
        <f>D636</f>
        <v>580829</v>
      </c>
      <c r="E626" s="131">
        <f>E636+E662</f>
        <v>769161.46</v>
      </c>
      <c r="F626" s="51">
        <f t="shared" si="18"/>
        <v>132.42476873572085</v>
      </c>
      <c r="G626" s="51">
        <f t="shared" si="19"/>
        <v>3573.0446448563134</v>
      </c>
    </row>
    <row r="627" spans="1:7" ht="17.25" customHeight="1">
      <c r="A627" s="36">
        <v>31</v>
      </c>
      <c r="B627" s="35" t="s">
        <v>1316</v>
      </c>
      <c r="C627" s="123"/>
      <c r="D627" s="123"/>
      <c r="E627" s="123"/>
      <c r="F627" s="51"/>
      <c r="G627" s="51"/>
    </row>
    <row r="628" spans="1:7" ht="17.25" customHeight="1">
      <c r="A628" s="36">
        <v>311</v>
      </c>
      <c r="B628" s="35" t="s">
        <v>1289</v>
      </c>
      <c r="C628" s="123"/>
      <c r="D628" s="123"/>
      <c r="E628" s="123"/>
      <c r="F628" s="51"/>
      <c r="G628" s="51"/>
    </row>
    <row r="629" spans="1:7" ht="17.25" customHeight="1">
      <c r="A629" s="42">
        <v>3111</v>
      </c>
      <c r="B629" s="43" t="s">
        <v>1289</v>
      </c>
      <c r="C629" s="123"/>
      <c r="D629" s="123"/>
      <c r="E629" s="123"/>
      <c r="F629" s="51"/>
      <c r="G629" s="51"/>
    </row>
    <row r="630" spans="1:7" ht="17.25" customHeight="1">
      <c r="A630" s="42">
        <v>3112</v>
      </c>
      <c r="B630" s="43" t="s">
        <v>1410</v>
      </c>
      <c r="C630" s="123"/>
      <c r="D630" s="123"/>
      <c r="E630" s="123"/>
      <c r="F630" s="51"/>
      <c r="G630" s="51"/>
    </row>
    <row r="631" spans="1:7" ht="17.25" customHeight="1">
      <c r="A631" s="36">
        <v>312</v>
      </c>
      <c r="B631" s="35" t="s">
        <v>1290</v>
      </c>
      <c r="C631" s="123"/>
      <c r="D631" s="123"/>
      <c r="E631" s="123"/>
      <c r="F631" s="51"/>
      <c r="G631" s="51"/>
    </row>
    <row r="632" spans="1:7" ht="17.25" customHeight="1">
      <c r="A632" s="42">
        <v>3121</v>
      </c>
      <c r="B632" s="43" t="s">
        <v>1290</v>
      </c>
      <c r="C632" s="123"/>
      <c r="D632" s="123"/>
      <c r="E632" s="123"/>
      <c r="F632" s="51"/>
      <c r="G632" s="51"/>
    </row>
    <row r="633" spans="1:7" ht="17.25" customHeight="1">
      <c r="A633" s="36">
        <v>313</v>
      </c>
      <c r="B633" s="44" t="s">
        <v>1318</v>
      </c>
      <c r="C633" s="123"/>
      <c r="D633" s="123"/>
      <c r="E633" s="123"/>
      <c r="F633" s="51"/>
      <c r="G633" s="51"/>
    </row>
    <row r="634" spans="1:7" ht="17.25" customHeight="1">
      <c r="A634" s="42">
        <v>3132</v>
      </c>
      <c r="B634" s="43" t="s">
        <v>1356</v>
      </c>
      <c r="C634" s="123"/>
      <c r="D634" s="123"/>
      <c r="E634" s="123"/>
      <c r="F634" s="51"/>
      <c r="G634" s="51"/>
    </row>
    <row r="635" spans="1:7" ht="17.25" customHeight="1">
      <c r="A635" s="42">
        <v>3133</v>
      </c>
      <c r="B635" s="62" t="s">
        <v>1357</v>
      </c>
      <c r="C635" s="123"/>
      <c r="D635" s="123"/>
      <c r="E635" s="123"/>
      <c r="F635" s="51"/>
      <c r="G635" s="51"/>
    </row>
    <row r="636" spans="1:7" ht="17.25" customHeight="1">
      <c r="A636" s="36">
        <v>32</v>
      </c>
      <c r="B636" s="35" t="s">
        <v>1319</v>
      </c>
      <c r="C636" s="123"/>
      <c r="D636" s="131">
        <v>580829</v>
      </c>
      <c r="E636" s="131">
        <f>E642+E649</f>
        <v>452336.61</v>
      </c>
      <c r="F636" s="51">
        <f t="shared" si="18"/>
        <v>77.877759202794621</v>
      </c>
      <c r="G636" s="51"/>
    </row>
    <row r="637" spans="1:7" ht="17.25" customHeight="1">
      <c r="A637" s="36">
        <v>321</v>
      </c>
      <c r="B637" s="35" t="s">
        <v>1320</v>
      </c>
      <c r="C637" s="123"/>
      <c r="D637" s="123"/>
      <c r="E637" s="123"/>
      <c r="F637" s="51"/>
      <c r="G637" s="51"/>
    </row>
    <row r="638" spans="1:7" ht="17.25" customHeight="1">
      <c r="A638" s="42">
        <v>3211</v>
      </c>
      <c r="B638" s="43" t="s">
        <v>1264</v>
      </c>
      <c r="C638" s="123"/>
      <c r="D638" s="123"/>
      <c r="E638" s="123"/>
      <c r="F638" s="51"/>
      <c r="G638" s="51"/>
    </row>
    <row r="639" spans="1:7" ht="17.25" customHeight="1">
      <c r="A639" s="42">
        <v>3212</v>
      </c>
      <c r="B639" s="62" t="s">
        <v>1265</v>
      </c>
      <c r="C639" s="123"/>
      <c r="D639" s="123"/>
      <c r="E639" s="123"/>
      <c r="F639" s="51"/>
      <c r="G639" s="51"/>
    </row>
    <row r="640" spans="1:7" ht="17.25" customHeight="1">
      <c r="A640" s="42">
        <v>3213</v>
      </c>
      <c r="B640" s="43" t="s">
        <v>1291</v>
      </c>
      <c r="C640" s="123"/>
      <c r="D640" s="123"/>
      <c r="E640" s="123"/>
      <c r="F640" s="51"/>
      <c r="G640" s="51"/>
    </row>
    <row r="641" spans="1:7" ht="17.25" customHeight="1">
      <c r="A641" s="42">
        <v>3214</v>
      </c>
      <c r="B641" s="43" t="s">
        <v>1452</v>
      </c>
      <c r="C641" s="123"/>
      <c r="D641" s="123"/>
      <c r="E641" s="123"/>
      <c r="F641" s="51"/>
      <c r="G641" s="51"/>
    </row>
    <row r="642" spans="1:7" ht="17.25" customHeight="1">
      <c r="A642" s="36">
        <v>322</v>
      </c>
      <c r="B642" s="35" t="s">
        <v>1341</v>
      </c>
      <c r="C642" s="123"/>
      <c r="D642" s="123"/>
      <c r="E642" s="131">
        <f>E645</f>
        <v>20018.18</v>
      </c>
      <c r="F642" s="51"/>
      <c r="G642" s="51"/>
    </row>
    <row r="643" spans="1:7" ht="17.25" customHeight="1">
      <c r="A643" s="42">
        <v>3221</v>
      </c>
      <c r="B643" s="43" t="s">
        <v>1267</v>
      </c>
      <c r="C643" s="123"/>
      <c r="D643" s="123"/>
      <c r="E643" s="123"/>
      <c r="F643" s="51"/>
      <c r="G643" s="51"/>
    </row>
    <row r="644" spans="1:7" ht="17.25" customHeight="1">
      <c r="A644" s="42">
        <v>3222</v>
      </c>
      <c r="B644" s="43" t="s">
        <v>1268</v>
      </c>
      <c r="C644" s="123"/>
      <c r="D644" s="123"/>
      <c r="E644" s="123"/>
      <c r="F644" s="51"/>
      <c r="G644" s="51"/>
    </row>
    <row r="645" spans="1:7" ht="17.25" customHeight="1">
      <c r="A645" s="42">
        <v>3223</v>
      </c>
      <c r="B645" s="43" t="s">
        <v>1269</v>
      </c>
      <c r="C645" s="123"/>
      <c r="D645" s="123"/>
      <c r="E645" s="123">
        <v>20018.18</v>
      </c>
      <c r="F645" s="51"/>
      <c r="G645" s="51"/>
    </row>
    <row r="646" spans="1:7" ht="17.25" customHeight="1">
      <c r="A646" s="42">
        <v>3224</v>
      </c>
      <c r="B646" s="62" t="s">
        <v>1270</v>
      </c>
      <c r="C646" s="123"/>
      <c r="D646" s="123"/>
      <c r="E646" s="123"/>
      <c r="F646" s="51"/>
      <c r="G646" s="51"/>
    </row>
    <row r="647" spans="1:7" ht="17.25" customHeight="1">
      <c r="A647" s="42">
        <v>3225</v>
      </c>
      <c r="B647" s="62" t="s">
        <v>1474</v>
      </c>
      <c r="C647" s="123"/>
      <c r="D647" s="123"/>
      <c r="E647" s="123"/>
      <c r="F647" s="51"/>
      <c r="G647" s="51"/>
    </row>
    <row r="648" spans="1:7" ht="17.25" customHeight="1">
      <c r="A648" s="42">
        <v>3227</v>
      </c>
      <c r="B648" s="62" t="s">
        <v>1475</v>
      </c>
      <c r="C648" s="123"/>
      <c r="D648" s="123"/>
      <c r="E648" s="123"/>
      <c r="F648" s="51"/>
      <c r="G648" s="51"/>
    </row>
    <row r="649" spans="1:7" ht="17.25" customHeight="1">
      <c r="A649" s="36">
        <v>323</v>
      </c>
      <c r="B649" s="44" t="s">
        <v>1342</v>
      </c>
      <c r="C649" s="123"/>
      <c r="D649" s="123"/>
      <c r="E649" s="131">
        <f>E650+E651+E653+E654+E656+E658</f>
        <v>432318.43</v>
      </c>
      <c r="F649" s="51"/>
      <c r="G649" s="51"/>
    </row>
    <row r="650" spans="1:7" ht="17.25" customHeight="1">
      <c r="A650" s="42">
        <v>3231</v>
      </c>
      <c r="B650" s="43" t="s">
        <v>1272</v>
      </c>
      <c r="C650" s="123"/>
      <c r="D650" s="123"/>
      <c r="E650" s="123">
        <v>183134.56</v>
      </c>
      <c r="F650" s="51"/>
      <c r="G650" s="51"/>
    </row>
    <row r="651" spans="1:7" ht="17.25" customHeight="1">
      <c r="A651" s="42">
        <v>3232</v>
      </c>
      <c r="B651" s="43" t="s">
        <v>1273</v>
      </c>
      <c r="C651" s="123"/>
      <c r="D651" s="123"/>
      <c r="E651" s="123">
        <v>19733.060000000001</v>
      </c>
      <c r="F651" s="51"/>
      <c r="G651" s="51"/>
    </row>
    <row r="652" spans="1:7" ht="17.25" customHeight="1">
      <c r="A652" s="42">
        <v>3233</v>
      </c>
      <c r="B652" s="43" t="s">
        <v>1274</v>
      </c>
      <c r="C652" s="123"/>
      <c r="D652" s="123"/>
      <c r="E652" s="123"/>
      <c r="F652" s="51"/>
      <c r="G652" s="51"/>
    </row>
    <row r="653" spans="1:7" ht="17.25" customHeight="1">
      <c r="A653" s="42">
        <v>3234</v>
      </c>
      <c r="B653" s="43" t="s">
        <v>1275</v>
      </c>
      <c r="C653" s="123"/>
      <c r="D653" s="123"/>
      <c r="E653" s="123">
        <v>3183.7</v>
      </c>
      <c r="F653" s="51"/>
      <c r="G653" s="51"/>
    </row>
    <row r="654" spans="1:7" ht="17.25" customHeight="1">
      <c r="A654" s="42">
        <v>3235</v>
      </c>
      <c r="B654" s="43" t="s">
        <v>1276</v>
      </c>
      <c r="C654" s="123"/>
      <c r="D654" s="123"/>
      <c r="E654" s="123">
        <v>219288.53</v>
      </c>
      <c r="F654" s="51"/>
      <c r="G654" s="51"/>
    </row>
    <row r="655" spans="1:7" ht="17.25" customHeight="1">
      <c r="A655" s="42">
        <v>3236</v>
      </c>
      <c r="B655" s="43" t="s">
        <v>1277</v>
      </c>
      <c r="C655" s="123"/>
      <c r="D655" s="123"/>
      <c r="E655" s="123"/>
      <c r="F655" s="51"/>
      <c r="G655" s="51"/>
    </row>
    <row r="656" spans="1:7" ht="17.25" customHeight="1">
      <c r="A656" s="42">
        <v>3237</v>
      </c>
      <c r="B656" s="43" t="s">
        <v>1278</v>
      </c>
      <c r="C656" s="123"/>
      <c r="D656" s="123"/>
      <c r="E656" s="123">
        <v>6828.58</v>
      </c>
      <c r="F656" s="51"/>
      <c r="G656" s="51"/>
    </row>
    <row r="657" spans="1:7" ht="17.25" customHeight="1">
      <c r="A657" s="42">
        <v>3238</v>
      </c>
      <c r="B657" s="43" t="s">
        <v>1279</v>
      </c>
      <c r="C657" s="123"/>
      <c r="D657" s="123"/>
      <c r="E657" s="123"/>
      <c r="F657" s="51"/>
      <c r="G657" s="51"/>
    </row>
    <row r="658" spans="1:7" ht="17.25" customHeight="1">
      <c r="A658" s="42">
        <v>3239</v>
      </c>
      <c r="B658" s="43" t="s">
        <v>1280</v>
      </c>
      <c r="C658" s="123"/>
      <c r="D658" s="123"/>
      <c r="E658" s="123">
        <v>150</v>
      </c>
      <c r="F658" s="51"/>
      <c r="G658" s="51"/>
    </row>
    <row r="659" spans="1:7" ht="17.25" customHeight="1">
      <c r="A659" s="36">
        <v>35</v>
      </c>
      <c r="B659" s="35" t="s">
        <v>1461</v>
      </c>
      <c r="C659" s="123"/>
      <c r="D659" s="123"/>
      <c r="E659" s="123"/>
      <c r="F659" s="51"/>
      <c r="G659" s="51"/>
    </row>
    <row r="660" spans="1:7" ht="17.25" customHeight="1">
      <c r="A660" s="36">
        <v>353</v>
      </c>
      <c r="B660" s="35" t="s">
        <v>1544</v>
      </c>
      <c r="C660" s="123"/>
      <c r="D660" s="123"/>
      <c r="E660" s="123"/>
      <c r="F660" s="51"/>
      <c r="G660" s="51"/>
    </row>
    <row r="661" spans="1:7" ht="17.25" customHeight="1">
      <c r="A661" s="42">
        <v>3531</v>
      </c>
      <c r="B661" s="43" t="s">
        <v>1544</v>
      </c>
      <c r="C661" s="123"/>
      <c r="D661" s="123"/>
      <c r="E661" s="123"/>
      <c r="F661" s="51"/>
      <c r="G661" s="51"/>
    </row>
    <row r="662" spans="1:7" ht="17.25" customHeight="1">
      <c r="A662" s="36">
        <v>36</v>
      </c>
      <c r="B662" s="35" t="s">
        <v>1351</v>
      </c>
      <c r="C662" s="131">
        <f>C663</f>
        <v>21526.78</v>
      </c>
      <c r="D662" s="123"/>
      <c r="E662" s="131">
        <f>E663</f>
        <v>316824.84999999998</v>
      </c>
      <c r="F662" s="51"/>
      <c r="G662" s="51">
        <f t="shared" ref="G662:G678" si="20">E662/C662*100</f>
        <v>1471.770743232383</v>
      </c>
    </row>
    <row r="663" spans="1:7" ht="17.25" customHeight="1">
      <c r="A663" s="36">
        <v>369</v>
      </c>
      <c r="B663" s="35" t="s">
        <v>1297</v>
      </c>
      <c r="C663" s="131">
        <f>C665</f>
        <v>21526.78</v>
      </c>
      <c r="D663" s="123"/>
      <c r="E663" s="131">
        <f>E665</f>
        <v>316824.84999999998</v>
      </c>
      <c r="F663" s="51"/>
      <c r="G663" s="51">
        <f t="shared" si="20"/>
        <v>1471.770743232383</v>
      </c>
    </row>
    <row r="664" spans="1:7" ht="17.25" customHeight="1">
      <c r="A664" s="42">
        <v>3691</v>
      </c>
      <c r="B664" s="43" t="s">
        <v>1297</v>
      </c>
      <c r="C664" s="123"/>
      <c r="D664" s="123"/>
      <c r="E664" s="123"/>
      <c r="F664" s="51"/>
      <c r="G664" s="51"/>
    </row>
    <row r="665" spans="1:7" ht="17.25" customHeight="1">
      <c r="A665" s="42">
        <v>3693</v>
      </c>
      <c r="B665" s="43" t="s">
        <v>1332</v>
      </c>
      <c r="C665" s="123">
        <v>21526.78</v>
      </c>
      <c r="D665" s="123"/>
      <c r="E665" s="123">
        <v>316824.84999999998</v>
      </c>
      <c r="F665" s="51"/>
      <c r="G665" s="51">
        <f t="shared" si="20"/>
        <v>1471.770743232383</v>
      </c>
    </row>
    <row r="666" spans="1:7" ht="17.25" customHeight="1">
      <c r="A666" s="36">
        <v>38</v>
      </c>
      <c r="B666" s="35" t="s">
        <v>1352</v>
      </c>
      <c r="C666" s="123"/>
      <c r="D666" s="123"/>
      <c r="E666" s="123"/>
      <c r="F666" s="51"/>
      <c r="G666" s="51"/>
    </row>
    <row r="667" spans="1:7" ht="17.25" customHeight="1">
      <c r="A667" s="36">
        <v>381</v>
      </c>
      <c r="B667" s="35" t="s">
        <v>1338</v>
      </c>
      <c r="C667" s="123"/>
      <c r="D667" s="123"/>
      <c r="E667" s="123"/>
      <c r="F667" s="51"/>
      <c r="G667" s="51"/>
    </row>
    <row r="668" spans="1:7" ht="17.25" customHeight="1">
      <c r="A668" s="42">
        <v>3811</v>
      </c>
      <c r="B668" s="43" t="s">
        <v>1298</v>
      </c>
      <c r="C668" s="123"/>
      <c r="D668" s="123"/>
      <c r="E668" s="123"/>
      <c r="F668" s="51"/>
      <c r="G668" s="51"/>
    </row>
    <row r="669" spans="1:7" ht="17.25" customHeight="1">
      <c r="A669" s="42">
        <v>3812</v>
      </c>
      <c r="B669" s="43" t="s">
        <v>1405</v>
      </c>
      <c r="C669" s="123"/>
      <c r="D669" s="123"/>
      <c r="E669" s="123"/>
      <c r="F669" s="51"/>
      <c r="G669" s="51"/>
    </row>
    <row r="670" spans="1:7" ht="17.25" customHeight="1">
      <c r="A670" s="36">
        <v>383</v>
      </c>
      <c r="B670" s="35" t="s">
        <v>1412</v>
      </c>
      <c r="C670" s="123"/>
      <c r="D670" s="123"/>
      <c r="E670" s="123"/>
      <c r="F670" s="51"/>
      <c r="G670" s="51"/>
    </row>
    <row r="671" spans="1:7" ht="17.25" customHeight="1">
      <c r="A671" s="42">
        <v>3831</v>
      </c>
      <c r="B671" s="43" t="s">
        <v>1487</v>
      </c>
      <c r="C671" s="123"/>
      <c r="D671" s="123"/>
      <c r="E671" s="123"/>
      <c r="F671" s="51"/>
      <c r="G671" s="51"/>
    </row>
    <row r="672" spans="1:7" ht="17.25" customHeight="1">
      <c r="A672" s="36">
        <v>4</v>
      </c>
      <c r="B672" s="35" t="s">
        <v>1345</v>
      </c>
      <c r="C672" s="131">
        <f>C676</f>
        <v>712749.69</v>
      </c>
      <c r="D672" s="123"/>
      <c r="E672" s="131">
        <f>E673+E676</f>
        <v>5291256.83</v>
      </c>
      <c r="F672" s="51"/>
      <c r="G672" s="51">
        <f t="shared" si="20"/>
        <v>742.37237900447224</v>
      </c>
    </row>
    <row r="673" spans="1:7" ht="17.25" customHeight="1">
      <c r="A673" s="36">
        <v>41</v>
      </c>
      <c r="B673" s="35" t="s">
        <v>1355</v>
      </c>
      <c r="C673" s="123"/>
      <c r="D673" s="123"/>
      <c r="E673" s="131">
        <f>E674</f>
        <v>3590744.11</v>
      </c>
      <c r="F673" s="51"/>
      <c r="G673" s="51"/>
    </row>
    <row r="674" spans="1:7" ht="17.25" customHeight="1">
      <c r="A674" s="36">
        <v>412</v>
      </c>
      <c r="B674" s="35" t="s">
        <v>1396</v>
      </c>
      <c r="C674" s="123"/>
      <c r="D674" s="123"/>
      <c r="E674" s="131">
        <f>E675</f>
        <v>3590744.11</v>
      </c>
      <c r="F674" s="51"/>
      <c r="G674" s="51"/>
    </row>
    <row r="675" spans="1:7" ht="17.25" customHeight="1">
      <c r="A675" s="42">
        <v>4124</v>
      </c>
      <c r="B675" s="43" t="s">
        <v>1460</v>
      </c>
      <c r="C675" s="123"/>
      <c r="D675" s="123"/>
      <c r="E675" s="123">
        <v>3590744.11</v>
      </c>
      <c r="F675" s="51"/>
      <c r="G675" s="51"/>
    </row>
    <row r="676" spans="1:7" ht="17.25" customHeight="1">
      <c r="A676" s="36">
        <v>45</v>
      </c>
      <c r="B676" s="35" t="s">
        <v>1431</v>
      </c>
      <c r="C676" s="131">
        <f>C677</f>
        <v>712749.69</v>
      </c>
      <c r="D676" s="131">
        <v>5683768</v>
      </c>
      <c r="E676" s="131">
        <f>E677</f>
        <v>1700512.72</v>
      </c>
      <c r="F676" s="51">
        <f t="shared" ref="F676:F688" si="21">E676/D676*100</f>
        <v>29.918756712096624</v>
      </c>
      <c r="G676" s="51">
        <f t="shared" si="20"/>
        <v>238.5848417555959</v>
      </c>
    </row>
    <row r="677" spans="1:7">
      <c r="A677" s="36">
        <v>451</v>
      </c>
      <c r="B677" s="35" t="s">
        <v>1540</v>
      </c>
      <c r="C677" s="131">
        <f>C678</f>
        <v>712749.69</v>
      </c>
      <c r="D677" s="123"/>
      <c r="E677" s="131">
        <f>E678</f>
        <v>1700512.72</v>
      </c>
      <c r="F677" s="51"/>
      <c r="G677" s="51">
        <f t="shared" si="20"/>
        <v>238.5848417555959</v>
      </c>
    </row>
    <row r="678" spans="1:7">
      <c r="A678" s="42">
        <v>4511</v>
      </c>
      <c r="B678" s="43" t="s">
        <v>1540</v>
      </c>
      <c r="C678" s="123">
        <v>712749.69</v>
      </c>
      <c r="D678" s="123"/>
      <c r="E678" s="123">
        <v>1700512.72</v>
      </c>
      <c r="F678" s="51"/>
      <c r="G678" s="51">
        <f t="shared" si="20"/>
        <v>238.5848417555959</v>
      </c>
    </row>
    <row r="679" spans="1:7" ht="16">
      <c r="A679" s="47"/>
      <c r="B679" s="47" t="s">
        <v>738</v>
      </c>
      <c r="C679" s="56"/>
      <c r="D679" s="56">
        <f>D680</f>
        <v>1500</v>
      </c>
      <c r="E679" s="56"/>
      <c r="F679" s="51">
        <f t="shared" si="21"/>
        <v>0</v>
      </c>
      <c r="G679" s="51"/>
    </row>
    <row r="680" spans="1:7">
      <c r="A680" s="36">
        <v>4</v>
      </c>
      <c r="B680" s="35" t="s">
        <v>1345</v>
      </c>
      <c r="C680" s="131"/>
      <c r="D680" s="131">
        <f>D681</f>
        <v>1500</v>
      </c>
      <c r="E680" s="131"/>
      <c r="F680" s="51">
        <f t="shared" si="21"/>
        <v>0</v>
      </c>
      <c r="G680" s="51"/>
    </row>
    <row r="681" spans="1:7">
      <c r="A681" s="36">
        <v>42</v>
      </c>
      <c r="B681" s="35" t="s">
        <v>1346</v>
      </c>
      <c r="C681" s="131"/>
      <c r="D681" s="131">
        <v>1500</v>
      </c>
      <c r="E681" s="131"/>
      <c r="F681" s="51">
        <f t="shared" si="21"/>
        <v>0</v>
      </c>
      <c r="G681" s="51"/>
    </row>
    <row r="682" spans="1:7">
      <c r="A682" s="36">
        <v>422</v>
      </c>
      <c r="B682" s="35" t="s">
        <v>1347</v>
      </c>
      <c r="C682" s="131"/>
      <c r="D682" s="131"/>
      <c r="E682" s="131"/>
      <c r="F682" s="51"/>
      <c r="G682" s="51"/>
    </row>
    <row r="683" spans="1:7">
      <c r="A683" s="42">
        <v>4221</v>
      </c>
      <c r="B683" s="43" t="s">
        <v>1299</v>
      </c>
      <c r="C683" s="123"/>
      <c r="D683" s="123"/>
      <c r="E683" s="123"/>
      <c r="F683" s="51"/>
      <c r="G683" s="51"/>
    </row>
    <row r="684" spans="1:7">
      <c r="A684" s="42">
        <v>4227</v>
      </c>
      <c r="B684" s="43" t="s">
        <v>1287</v>
      </c>
      <c r="C684" s="123"/>
      <c r="D684" s="123"/>
      <c r="E684" s="123"/>
      <c r="F684" s="51"/>
      <c r="G684" s="51"/>
    </row>
    <row r="685" spans="1:7" ht="17.25" customHeight="1">
      <c r="A685" s="36">
        <v>426</v>
      </c>
      <c r="B685" s="35" t="s">
        <v>1348</v>
      </c>
      <c r="C685" s="131"/>
      <c r="D685" s="131"/>
      <c r="E685" s="131"/>
      <c r="F685" s="51"/>
      <c r="G685" s="51"/>
    </row>
    <row r="686" spans="1:7">
      <c r="A686" s="42">
        <v>4263</v>
      </c>
      <c r="B686" s="43" t="s">
        <v>1430</v>
      </c>
      <c r="C686" s="123"/>
      <c r="D686" s="123"/>
      <c r="E686" s="123"/>
      <c r="F686" s="51"/>
      <c r="G686" s="51"/>
    </row>
    <row r="687" spans="1:7" ht="16">
      <c r="A687" s="47"/>
      <c r="B687" s="47" t="s">
        <v>1555</v>
      </c>
      <c r="C687" s="56"/>
      <c r="D687" s="56">
        <f>D688+D699</f>
        <v>4393641</v>
      </c>
      <c r="E687" s="56"/>
      <c r="F687" s="51">
        <f t="shared" si="21"/>
        <v>0</v>
      </c>
      <c r="G687" s="51"/>
    </row>
    <row r="688" spans="1:7">
      <c r="A688" s="36">
        <v>3</v>
      </c>
      <c r="B688" s="35" t="s">
        <v>1358</v>
      </c>
      <c r="C688" s="131"/>
      <c r="D688" s="131">
        <f>D698</f>
        <v>267095</v>
      </c>
      <c r="E688" s="131"/>
      <c r="F688" s="51">
        <f t="shared" si="21"/>
        <v>0</v>
      </c>
      <c r="G688" s="51"/>
    </row>
    <row r="689" spans="1:7">
      <c r="A689" s="36">
        <v>31</v>
      </c>
      <c r="B689" s="35" t="s">
        <v>1316</v>
      </c>
      <c r="C689" s="131"/>
      <c r="D689" s="131"/>
      <c r="E689" s="131"/>
      <c r="F689" s="51"/>
      <c r="G689" s="51"/>
    </row>
    <row r="690" spans="1:7">
      <c r="A690" s="36">
        <v>311</v>
      </c>
      <c r="B690" s="35" t="s">
        <v>1289</v>
      </c>
      <c r="C690" s="131"/>
      <c r="D690" s="131"/>
      <c r="E690" s="131"/>
      <c r="F690" s="51"/>
      <c r="G690" s="51"/>
    </row>
    <row r="691" spans="1:7">
      <c r="A691" s="42">
        <v>3111</v>
      </c>
      <c r="B691" s="43" t="s">
        <v>1289</v>
      </c>
      <c r="C691" s="123"/>
      <c r="D691" s="123"/>
      <c r="E691" s="123"/>
      <c r="F691" s="51"/>
      <c r="G691" s="51"/>
    </row>
    <row r="692" spans="1:7">
      <c r="A692" s="42">
        <v>3112</v>
      </c>
      <c r="B692" s="43" t="s">
        <v>1410</v>
      </c>
      <c r="C692" s="123"/>
      <c r="D692" s="123"/>
      <c r="E692" s="123"/>
      <c r="F692" s="51"/>
      <c r="G692" s="51"/>
    </row>
    <row r="693" spans="1:7">
      <c r="A693" s="36">
        <v>312</v>
      </c>
      <c r="B693" s="35" t="s">
        <v>1290</v>
      </c>
      <c r="C693" s="131"/>
      <c r="D693" s="131"/>
      <c r="E693" s="131"/>
      <c r="F693" s="51"/>
      <c r="G693" s="51"/>
    </row>
    <row r="694" spans="1:7">
      <c r="A694" s="42">
        <v>3121</v>
      </c>
      <c r="B694" s="43" t="s">
        <v>1290</v>
      </c>
      <c r="C694" s="123"/>
      <c r="D694" s="123"/>
      <c r="E694" s="123"/>
      <c r="F694" s="51"/>
      <c r="G694" s="51"/>
    </row>
    <row r="695" spans="1:7">
      <c r="A695" s="36">
        <v>313</v>
      </c>
      <c r="B695" s="35" t="s">
        <v>1318</v>
      </c>
      <c r="C695" s="131"/>
      <c r="D695" s="131"/>
      <c r="E695" s="131"/>
      <c r="F695" s="51"/>
      <c r="G695" s="51"/>
    </row>
    <row r="696" spans="1:7">
      <c r="A696" s="42">
        <v>3132</v>
      </c>
      <c r="B696" s="43" t="s">
        <v>1356</v>
      </c>
      <c r="C696" s="123"/>
      <c r="D696" s="123"/>
      <c r="E696" s="123"/>
      <c r="F696" s="51"/>
      <c r="G696" s="51"/>
    </row>
    <row r="697" spans="1:7" ht="16">
      <c r="A697" s="42">
        <v>3133</v>
      </c>
      <c r="B697" s="62" t="s">
        <v>1357</v>
      </c>
      <c r="C697" s="123"/>
      <c r="D697" s="123"/>
      <c r="E697" s="123"/>
      <c r="F697" s="51"/>
      <c r="G697" s="51"/>
    </row>
    <row r="698" spans="1:7">
      <c r="A698" s="36">
        <v>32</v>
      </c>
      <c r="B698" s="35" t="s">
        <v>1319</v>
      </c>
      <c r="C698" s="131"/>
      <c r="D698" s="131">
        <v>267095</v>
      </c>
      <c r="E698" s="131"/>
      <c r="F698" s="51">
        <f t="shared" ref="F698" si="22">E698/D698*100</f>
        <v>0</v>
      </c>
      <c r="G698" s="51"/>
    </row>
    <row r="699" spans="1:7" ht="16">
      <c r="A699" s="36">
        <v>45</v>
      </c>
      <c r="B699" s="21" t="s">
        <v>1431</v>
      </c>
      <c r="C699" s="131"/>
      <c r="D699" s="131">
        <v>4126546</v>
      </c>
      <c r="E699" s="131"/>
      <c r="F699" s="51">
        <f t="shared" ref="F699:F702" si="23">E699/D699*100</f>
        <v>0</v>
      </c>
      <c r="G699" s="51"/>
    </row>
    <row r="700" spans="1:7" ht="16">
      <c r="A700" s="36">
        <v>452</v>
      </c>
      <c r="B700" s="21" t="s">
        <v>1422</v>
      </c>
      <c r="C700" s="131"/>
      <c r="D700" s="131"/>
      <c r="E700" s="131"/>
      <c r="F700" s="51"/>
      <c r="G700" s="51"/>
    </row>
    <row r="701" spans="1:7" ht="16">
      <c r="A701" s="42">
        <v>4521</v>
      </c>
      <c r="B701" s="38" t="s">
        <v>1422</v>
      </c>
      <c r="C701" s="123"/>
      <c r="D701" s="123"/>
      <c r="E701" s="123"/>
      <c r="F701" s="51"/>
      <c r="G701" s="51"/>
    </row>
    <row r="702" spans="1:7" ht="16">
      <c r="A702" s="40"/>
      <c r="B702" s="40" t="s">
        <v>1288</v>
      </c>
      <c r="C702" s="55"/>
      <c r="D702" s="55">
        <f>D5+D77+D122+D293+D362+D422+D477+D518+D625+D681+D687</f>
        <v>21347831</v>
      </c>
      <c r="E702" s="55"/>
      <c r="F702" s="51">
        <f t="shared" si="23"/>
        <v>0</v>
      </c>
      <c r="G702" s="5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4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BFAE9-73C7-45AA-96E3-D7A4FA0D25D3}">
  <dimension ref="A3:T16"/>
  <sheetViews>
    <sheetView topLeftCell="A6" workbookViewId="0">
      <selection activeCell="C31" sqref="C31"/>
    </sheetView>
  </sheetViews>
  <sheetFormatPr baseColWidth="10" defaultColWidth="8.83203125" defaultRowHeight="15"/>
  <cols>
    <col min="1" max="1" width="15.6640625" customWidth="1"/>
    <col min="2" max="2" width="16.6640625" customWidth="1"/>
    <col min="3" max="3" width="16.5" customWidth="1"/>
    <col min="4" max="4" width="15.5" customWidth="1"/>
    <col min="5" max="5" width="14.5" customWidth="1"/>
    <col min="6" max="6" width="14.6640625" customWidth="1"/>
    <col min="7" max="7" width="34" customWidth="1"/>
  </cols>
  <sheetData>
    <row r="3" spans="1:20" ht="16">
      <c r="A3" s="209"/>
      <c r="B3" s="209"/>
      <c r="C3" s="209"/>
      <c r="D3" s="209"/>
      <c r="E3" s="209"/>
      <c r="F3" s="209"/>
    </row>
    <row r="4" spans="1:20" ht="16">
      <c r="A4" s="209" t="s">
        <v>1493</v>
      </c>
      <c r="B4" s="209"/>
      <c r="C4" s="209"/>
      <c r="D4" s="209"/>
      <c r="E4" s="209"/>
      <c r="F4" s="209"/>
    </row>
    <row r="5" spans="1:20" ht="16">
      <c r="A5" s="209" t="s">
        <v>1368</v>
      </c>
      <c r="B5" s="209"/>
      <c r="C5" s="209"/>
      <c r="D5" s="209"/>
      <c r="E5" s="210"/>
      <c r="F5" s="210"/>
    </row>
    <row r="6" spans="1:20" ht="16">
      <c r="A6" s="80"/>
      <c r="B6" s="80"/>
      <c r="C6" s="80"/>
      <c r="D6" s="80"/>
      <c r="E6" s="81"/>
      <c r="F6" s="81"/>
    </row>
    <row r="7" spans="1:20" ht="16">
      <c r="A7" s="209" t="s">
        <v>1494</v>
      </c>
      <c r="B7" s="209"/>
      <c r="C7" s="209"/>
      <c r="D7" s="211"/>
      <c r="E7" s="211"/>
      <c r="F7" s="211"/>
    </row>
    <row r="8" spans="1:20" ht="16">
      <c r="A8" s="80"/>
      <c r="B8" s="80"/>
      <c r="C8" s="80"/>
      <c r="D8" s="80"/>
      <c r="E8" s="81"/>
      <c r="F8" s="81"/>
    </row>
    <row r="9" spans="1:20" ht="16">
      <c r="A9" s="209" t="s">
        <v>1495</v>
      </c>
      <c r="B9" s="209"/>
      <c r="C9" s="209"/>
      <c r="D9" s="210"/>
      <c r="E9" s="210"/>
      <c r="F9" s="210"/>
    </row>
    <row r="10" spans="1:20" ht="16">
      <c r="A10" s="80"/>
      <c r="B10" s="80"/>
      <c r="C10" s="80"/>
      <c r="D10" s="80"/>
      <c r="E10" s="81"/>
      <c r="F10" s="81"/>
    </row>
    <row r="11" spans="1:20" ht="32">
      <c r="A11" s="82" t="s">
        <v>1496</v>
      </c>
      <c r="B11" s="83" t="s">
        <v>1497</v>
      </c>
      <c r="C11" s="83" t="s">
        <v>1498</v>
      </c>
      <c r="D11" s="83" t="s">
        <v>1499</v>
      </c>
      <c r="E11" s="83" t="s">
        <v>1500</v>
      </c>
      <c r="F11" s="83" t="s">
        <v>1500</v>
      </c>
    </row>
    <row r="12" spans="1:20">
      <c r="A12" s="84">
        <v>1</v>
      </c>
      <c r="B12" s="85">
        <v>2</v>
      </c>
      <c r="C12" s="85">
        <v>3</v>
      </c>
      <c r="D12" s="85">
        <v>4</v>
      </c>
      <c r="E12" s="85" t="s">
        <v>1501</v>
      </c>
      <c r="F12" s="85" t="s">
        <v>1502</v>
      </c>
    </row>
    <row r="13" spans="1:20" ht="16">
      <c r="A13" s="86" t="s">
        <v>1503</v>
      </c>
      <c r="B13" s="87">
        <f>SUM(B14)</f>
        <v>6438670.3600000003</v>
      </c>
      <c r="C13" s="87">
        <f t="shared" ref="C13:D13" si="0">SUM(C14)</f>
        <v>21347831</v>
      </c>
      <c r="D13" s="87">
        <f t="shared" si="0"/>
        <v>12165897.85</v>
      </c>
      <c r="E13" s="88">
        <f>SUM(D13/B13*100)</f>
        <v>188.95046911517923</v>
      </c>
      <c r="F13" s="88">
        <f>SUM(D13/C13*100)</f>
        <v>56.988917750004674</v>
      </c>
      <c r="T13" t="s">
        <v>1507</v>
      </c>
    </row>
    <row r="14" spans="1:20" ht="16">
      <c r="A14" s="89" t="s">
        <v>1504</v>
      </c>
      <c r="B14" s="55">
        <v>6438670.3600000003</v>
      </c>
      <c r="C14" s="173">
        <v>21347831</v>
      </c>
      <c r="D14" s="173">
        <v>12165897.85</v>
      </c>
      <c r="E14" s="88">
        <f>SUM(D14/B14*100)</f>
        <v>188.95046911517923</v>
      </c>
      <c r="F14" s="88">
        <f>SUM(D14/C14*100)</f>
        <v>56.988917750004674</v>
      </c>
    </row>
    <row r="15" spans="1:20" ht="49.5" customHeight="1">
      <c r="A15" s="89" t="s">
        <v>1505</v>
      </c>
      <c r="B15" s="90"/>
      <c r="C15" s="91"/>
      <c r="D15" s="88"/>
      <c r="E15" s="88"/>
      <c r="F15" s="88"/>
    </row>
    <row r="16" spans="1:20" ht="51" customHeight="1">
      <c r="A16" s="92" t="s">
        <v>1506</v>
      </c>
      <c r="B16" s="91"/>
      <c r="C16" s="91"/>
      <c r="D16" s="88"/>
      <c r="E16" s="88"/>
      <c r="F16" s="88"/>
    </row>
  </sheetData>
  <mergeCells count="5">
    <mergeCell ref="A3:F3"/>
    <mergeCell ref="A4:F4"/>
    <mergeCell ref="A5:F5"/>
    <mergeCell ref="A7:F7"/>
    <mergeCell ref="A9:F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3E9F9-93A9-4F04-BAC1-C45688933297}">
  <dimension ref="A3:I17"/>
  <sheetViews>
    <sheetView workbookViewId="0">
      <selection activeCell="T12" sqref="T12"/>
    </sheetView>
  </sheetViews>
  <sheetFormatPr baseColWidth="10" defaultColWidth="8.83203125" defaultRowHeight="15"/>
  <cols>
    <col min="4" max="4" width="22.5" customWidth="1"/>
    <col min="5" max="5" width="11.6640625" style="7" customWidth="1"/>
    <col min="6" max="6" width="12.83203125" style="7" customWidth="1"/>
    <col min="7" max="7" width="12.5" style="7" customWidth="1"/>
  </cols>
  <sheetData>
    <row r="3" spans="1:9" ht="48">
      <c r="A3" s="93" t="s">
        <v>1508</v>
      </c>
      <c r="B3" s="93" t="s">
        <v>1509</v>
      </c>
      <c r="C3" s="93" t="s">
        <v>1510</v>
      </c>
      <c r="D3" s="93" t="s">
        <v>1511</v>
      </c>
      <c r="E3" s="184" t="s">
        <v>1497</v>
      </c>
      <c r="F3" s="184" t="s">
        <v>1498</v>
      </c>
      <c r="G3" s="184" t="s">
        <v>1499</v>
      </c>
      <c r="H3" s="93" t="s">
        <v>1500</v>
      </c>
      <c r="I3" s="93" t="s">
        <v>1500</v>
      </c>
    </row>
    <row r="4" spans="1:9">
      <c r="A4" s="212">
        <v>1</v>
      </c>
      <c r="B4" s="212"/>
      <c r="C4" s="212"/>
      <c r="D4" s="212"/>
      <c r="E4" s="185">
        <v>2</v>
      </c>
      <c r="F4" s="185">
        <v>3</v>
      </c>
      <c r="G4" s="185">
        <v>4</v>
      </c>
      <c r="H4" s="94" t="s">
        <v>1501</v>
      </c>
      <c r="I4" s="94" t="s">
        <v>1502</v>
      </c>
    </row>
    <row r="5" spans="1:9" ht="40.5" customHeight="1">
      <c r="A5" s="95">
        <v>8</v>
      </c>
      <c r="B5" s="96"/>
      <c r="C5" s="96"/>
      <c r="D5" s="96" t="s">
        <v>1484</v>
      </c>
      <c r="E5" s="186">
        <f>SUM(E6)</f>
        <v>18989.63</v>
      </c>
      <c r="F5" s="186">
        <f t="shared" ref="F5:G7" si="0">SUM(F6)</f>
        <v>0</v>
      </c>
      <c r="G5" s="186">
        <f t="shared" si="0"/>
        <v>0</v>
      </c>
      <c r="H5" s="97">
        <f>SUM(G5/E5*100)</f>
        <v>0</v>
      </c>
      <c r="I5" s="97"/>
    </row>
    <row r="6" spans="1:9" ht="16">
      <c r="A6" s="98"/>
      <c r="B6" s="99">
        <v>84</v>
      </c>
      <c r="C6" s="100"/>
      <c r="D6" s="101" t="s">
        <v>1512</v>
      </c>
      <c r="E6" s="187">
        <f>E9</f>
        <v>18989.63</v>
      </c>
      <c r="F6" s="187"/>
      <c r="G6" s="187">
        <f t="shared" si="0"/>
        <v>0</v>
      </c>
      <c r="H6" s="97">
        <f t="shared" ref="H6:H17" si="1">SUM(G6/E6*100)</f>
        <v>0</v>
      </c>
      <c r="I6" s="97"/>
    </row>
    <row r="7" spans="1:9" ht="76.5" customHeight="1">
      <c r="A7" s="98"/>
      <c r="B7" s="102" t="s">
        <v>1513</v>
      </c>
      <c r="C7" s="103"/>
      <c r="D7" s="104" t="s">
        <v>1514</v>
      </c>
      <c r="E7" s="188">
        <f>SUM(E8)</f>
        <v>0</v>
      </c>
      <c r="F7" s="188"/>
      <c r="G7" s="188">
        <f t="shared" si="0"/>
        <v>0</v>
      </c>
      <c r="H7" s="97"/>
      <c r="I7" s="97"/>
    </row>
    <row r="8" spans="1:9" ht="51" customHeight="1">
      <c r="A8" s="105"/>
      <c r="B8" s="106">
        <v>8422</v>
      </c>
      <c r="C8" s="107"/>
      <c r="D8" s="108" t="s">
        <v>1515</v>
      </c>
      <c r="E8" s="189"/>
      <c r="F8" s="189"/>
      <c r="G8" s="194"/>
      <c r="H8" s="109"/>
      <c r="I8" s="97"/>
    </row>
    <row r="9" spans="1:9" ht="80.25" customHeight="1">
      <c r="A9" s="105"/>
      <c r="B9" s="174">
        <v>844</v>
      </c>
      <c r="C9" s="175">
        <v>31</v>
      </c>
      <c r="D9" s="176" t="s">
        <v>1558</v>
      </c>
      <c r="E9" s="189">
        <f>E10</f>
        <v>18989.63</v>
      </c>
      <c r="F9" s="189"/>
      <c r="G9" s="194"/>
      <c r="H9" s="109">
        <f t="shared" si="1"/>
        <v>0</v>
      </c>
      <c r="I9" s="97"/>
    </row>
    <row r="10" spans="1:9" ht="80.25" customHeight="1">
      <c r="A10" s="105"/>
      <c r="B10" s="177">
        <v>8443</v>
      </c>
      <c r="C10" s="175"/>
      <c r="D10" s="176" t="s">
        <v>1558</v>
      </c>
      <c r="E10" s="189">
        <v>18989.63</v>
      </c>
      <c r="F10" s="189"/>
      <c r="G10" s="194"/>
      <c r="H10" s="109">
        <f t="shared" si="1"/>
        <v>0</v>
      </c>
      <c r="I10" s="97"/>
    </row>
    <row r="11" spans="1:9" ht="32.25" customHeight="1">
      <c r="A11" s="110"/>
      <c r="B11" s="111"/>
      <c r="C11" s="112">
        <v>81</v>
      </c>
      <c r="D11" s="113" t="s">
        <v>1516</v>
      </c>
      <c r="E11" s="190">
        <f>SUM(E5)</f>
        <v>18989.63</v>
      </c>
      <c r="F11" s="190">
        <f t="shared" ref="F11:G11" si="2">SUM(F5)</f>
        <v>0</v>
      </c>
      <c r="G11" s="190">
        <f t="shared" si="2"/>
        <v>0</v>
      </c>
      <c r="H11" s="97">
        <f t="shared" si="1"/>
        <v>0</v>
      </c>
      <c r="I11" s="97"/>
    </row>
    <row r="12" spans="1:9" ht="46.5" customHeight="1">
      <c r="A12" s="98">
        <v>5</v>
      </c>
      <c r="B12" s="114"/>
      <c r="C12" s="115"/>
      <c r="D12" s="116" t="s">
        <v>1517</v>
      </c>
      <c r="E12" s="191">
        <f>SUM(E13)</f>
        <v>277.54000000000002</v>
      </c>
      <c r="F12" s="191">
        <f t="shared" ref="F12:G14" si="3">SUM(F13)</f>
        <v>8464</v>
      </c>
      <c r="G12" s="191">
        <f t="shared" si="3"/>
        <v>1728.76</v>
      </c>
      <c r="H12" s="97">
        <f t="shared" si="1"/>
        <v>622.8867910931757</v>
      </c>
      <c r="I12" s="97">
        <f t="shared" ref="I12:I17" si="4">SUM(G12/F12*100)</f>
        <v>20.42485822306238</v>
      </c>
    </row>
    <row r="13" spans="1:9" ht="47.25" customHeight="1">
      <c r="A13" s="118"/>
      <c r="B13" s="118">
        <v>54</v>
      </c>
      <c r="C13" s="115"/>
      <c r="D13" s="116" t="s">
        <v>1518</v>
      </c>
      <c r="E13" s="191">
        <f>E16</f>
        <v>277.54000000000002</v>
      </c>
      <c r="F13" s="191">
        <f>F16</f>
        <v>8464</v>
      </c>
      <c r="G13" s="191">
        <f>G16</f>
        <v>1728.76</v>
      </c>
      <c r="H13" s="97">
        <f t="shared" si="1"/>
        <v>622.8867910931757</v>
      </c>
      <c r="I13" s="97">
        <f t="shared" si="4"/>
        <v>20.42485822306238</v>
      </c>
    </row>
    <row r="14" spans="1:9" ht="94.5" customHeight="1">
      <c r="A14" s="118"/>
      <c r="B14" s="118" t="s">
        <v>1519</v>
      </c>
      <c r="C14" s="115"/>
      <c r="D14" s="117" t="s">
        <v>1520</v>
      </c>
      <c r="E14" s="191">
        <f>SUM(E15)</f>
        <v>0</v>
      </c>
      <c r="F14" s="191"/>
      <c r="G14" s="191">
        <f t="shared" si="3"/>
        <v>0</v>
      </c>
      <c r="H14" s="97"/>
      <c r="I14" s="97"/>
    </row>
    <row r="15" spans="1:9" ht="67.5" customHeight="1">
      <c r="A15" s="119"/>
      <c r="B15" s="119" t="s">
        <v>1521</v>
      </c>
      <c r="C15" s="120"/>
      <c r="D15" s="121" t="s">
        <v>1522</v>
      </c>
      <c r="E15" s="192"/>
      <c r="F15" s="192"/>
      <c r="G15" s="195"/>
      <c r="H15" s="109"/>
      <c r="I15" s="109"/>
    </row>
    <row r="16" spans="1:9" ht="66.75" customHeight="1">
      <c r="A16" s="119"/>
      <c r="B16" s="178">
        <v>544</v>
      </c>
      <c r="C16" s="179">
        <v>31</v>
      </c>
      <c r="D16" s="180" t="s">
        <v>1559</v>
      </c>
      <c r="E16" s="197">
        <f>E17</f>
        <v>277.54000000000002</v>
      </c>
      <c r="F16" s="197">
        <f>F17</f>
        <v>8464</v>
      </c>
      <c r="G16" s="198">
        <f>G17</f>
        <v>1728.76</v>
      </c>
      <c r="H16" s="199">
        <f t="shared" si="1"/>
        <v>622.8867910931757</v>
      </c>
      <c r="I16" s="199">
        <f t="shared" si="4"/>
        <v>20.42485822306238</v>
      </c>
    </row>
    <row r="17" spans="1:9" ht="72" customHeight="1">
      <c r="A17" s="119"/>
      <c r="B17" s="181">
        <v>5443</v>
      </c>
      <c r="C17" s="182">
        <v>31</v>
      </c>
      <c r="D17" s="183" t="s">
        <v>1559</v>
      </c>
      <c r="E17" s="193">
        <v>277.54000000000002</v>
      </c>
      <c r="F17" s="193">
        <v>8464</v>
      </c>
      <c r="G17" s="196">
        <v>1728.76</v>
      </c>
      <c r="H17" s="109">
        <f t="shared" si="1"/>
        <v>622.8867910931757</v>
      </c>
      <c r="I17" s="109">
        <f t="shared" si="4"/>
        <v>20.42485822306238</v>
      </c>
    </row>
  </sheetData>
  <mergeCells count="1"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 2</vt:lpstr>
      <vt:lpstr>Opći dio</vt:lpstr>
      <vt:lpstr>Opći dio prihodi</vt:lpstr>
      <vt:lpstr>Opći dio rashodi</vt:lpstr>
      <vt:lpstr>Prihodi po izvorima fin.</vt:lpstr>
      <vt:lpstr>Rashodi po izvorima fin.</vt:lpstr>
      <vt:lpstr>Rashodi funkcijska</vt:lpstr>
      <vt:lpstr>Račun financiranja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Vladimirka Telenta</dc:creator>
  <cp:lastModifiedBy>Microsoft Office User</cp:lastModifiedBy>
  <cp:lastPrinted>2023-07-18T13:03:08Z</cp:lastPrinted>
  <dcterms:created xsi:type="dcterms:W3CDTF">2015-03-27T08:41:49Z</dcterms:created>
  <dcterms:modified xsi:type="dcterms:W3CDTF">2023-07-31T09:36:44Z</dcterms:modified>
</cp:coreProperties>
</file>